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70" windowWidth="10515" windowHeight="1185" activeTab="2"/>
  </bookViews>
  <sheets>
    <sheet name="2019" sheetId="1" r:id="rId1"/>
    <sheet name="2020" sheetId="4" r:id="rId2"/>
    <sheet name="2021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C73" i="5" l="1"/>
  <c r="H57" i="5"/>
  <c r="C57" i="5"/>
  <c r="H41" i="5"/>
  <c r="C41" i="5"/>
  <c r="H10" i="5"/>
  <c r="C10" i="5"/>
  <c r="C25" i="5"/>
  <c r="H73" i="5"/>
  <c r="C88" i="5" l="1"/>
  <c r="B15" i="5"/>
  <c r="C15" i="5"/>
  <c r="C9" i="5"/>
  <c r="B9" i="5"/>
  <c r="H70" i="5" l="1"/>
  <c r="C70" i="5"/>
  <c r="C78" i="5" s="1"/>
  <c r="H54" i="5"/>
  <c r="C54" i="5"/>
  <c r="H38" i="5"/>
  <c r="C38" i="5"/>
  <c r="H7" i="5"/>
  <c r="C7" i="5"/>
  <c r="C22" i="5"/>
  <c r="H37" i="5"/>
  <c r="C53" i="5"/>
  <c r="H53" i="5"/>
  <c r="C69" i="5"/>
  <c r="H69" i="5"/>
  <c r="H78" i="5" s="1"/>
  <c r="C37" i="5"/>
  <c r="C46" i="5" s="1"/>
  <c r="H6" i="5"/>
  <c r="C6" i="5"/>
  <c r="C21" i="5"/>
  <c r="B7" i="5"/>
  <c r="B5" i="5"/>
  <c r="B84" i="5" s="1"/>
  <c r="C5" i="5"/>
  <c r="H5" i="5"/>
  <c r="G15" i="5"/>
  <c r="C20" i="5"/>
  <c r="B30" i="5"/>
  <c r="G30" i="5"/>
  <c r="H30" i="5"/>
  <c r="C34" i="5"/>
  <c r="C36" i="5"/>
  <c r="H36" i="5"/>
  <c r="H46" i="5" s="1"/>
  <c r="B46" i="5"/>
  <c r="G46" i="5"/>
  <c r="C52" i="5"/>
  <c r="H52" i="5"/>
  <c r="B62" i="5"/>
  <c r="G62" i="5"/>
  <c r="B78" i="5"/>
  <c r="G78" i="5"/>
  <c r="B82" i="5"/>
  <c r="C82" i="5"/>
  <c r="B83" i="5"/>
  <c r="C83" i="5"/>
  <c r="B85" i="5"/>
  <c r="B87" i="5"/>
  <c r="C87" i="5"/>
  <c r="B88" i="5"/>
  <c r="B89" i="5"/>
  <c r="B94" i="5" s="1"/>
  <c r="C89" i="5"/>
  <c r="C94" i="5" s="1"/>
  <c r="B90" i="5"/>
  <c r="C90" i="5"/>
  <c r="B91" i="5"/>
  <c r="C91" i="5"/>
  <c r="B92" i="5"/>
  <c r="C92" i="5"/>
  <c r="B93" i="5"/>
  <c r="C93" i="5"/>
  <c r="C62" i="5" l="1"/>
  <c r="H15" i="5"/>
  <c r="C86" i="5"/>
  <c r="C30" i="5"/>
  <c r="H62" i="5"/>
  <c r="C85" i="5"/>
  <c r="B86" i="5"/>
  <c r="C84" i="5"/>
  <c r="H49" i="4" l="1"/>
  <c r="G40" i="4" l="1"/>
  <c r="H36" i="4" l="1"/>
  <c r="B46" i="4" l="1"/>
  <c r="H45" i="4"/>
  <c r="G45" i="4"/>
  <c r="H44" i="4"/>
  <c r="G44" i="4"/>
  <c r="H43" i="4"/>
  <c r="G43" i="4"/>
  <c r="H42" i="4"/>
  <c r="G42" i="4"/>
  <c r="H41" i="4"/>
  <c r="G41" i="4"/>
  <c r="H40" i="4"/>
  <c r="H39" i="4"/>
  <c r="G39" i="4"/>
  <c r="H38" i="4"/>
  <c r="G38" i="4"/>
  <c r="H37" i="4"/>
  <c r="G37" i="4"/>
  <c r="G36" i="4"/>
  <c r="G35" i="4"/>
  <c r="C46" i="4"/>
  <c r="H34" i="4"/>
  <c r="G34" i="4"/>
  <c r="G30" i="4"/>
  <c r="C30" i="4"/>
  <c r="B30" i="4"/>
  <c r="H35" i="4"/>
  <c r="H15" i="4"/>
  <c r="G15" i="4"/>
  <c r="C15" i="4"/>
  <c r="B15" i="4"/>
  <c r="G46" i="4" l="1"/>
  <c r="H46" i="4"/>
  <c r="H30" i="4"/>
  <c r="G41" i="1"/>
  <c r="H41" i="1"/>
  <c r="H35" i="1" l="1"/>
  <c r="C35" i="1" l="1"/>
  <c r="H19" i="1"/>
  <c r="B4" i="1" l="1"/>
  <c r="C18" i="1"/>
  <c r="H45" i="1" l="1"/>
  <c r="G45" i="1"/>
  <c r="G44" i="1" l="1"/>
  <c r="G35" i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<sst xmlns="http://schemas.openxmlformats.org/spreadsheetml/2006/main" count="371" uniqueCount="37">
  <si>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</si>
  <si>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</si>
  <si>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</si>
  <si>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</si>
  <si>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</si>
  <si>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</si>
  <si>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</si>
  <si>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</si>
  <si>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</si>
  <si>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</si>
  <si>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</si>
  <si>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</si>
  <si>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</si>
  <si>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</si>
  <si>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</si>
  <si>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</si>
  <si>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</si>
  <si>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</si>
  <si>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</si>
  <si>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</si>
  <si>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</si>
  <si>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 xml:space="preserve">ИТОГО </t>
  </si>
  <si>
    <t>Потери электрической энергии  за 2019 год</t>
  </si>
  <si>
    <t>Потери электрической энергии  за 2020 год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</si>
  <si>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</si>
  <si>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Потери электрической энергии  за 2021 год</t>
  </si>
  <si>
    <t>Потери электрической энергии  купленные у ПАО "Самараэнерго" по договору купли-продажи электрической энергии (мощности) "Приволжское отделение"</t>
  </si>
  <si>
    <t>Потери электрической энергии  купленные у ПАО "Самараэнерго" по договору купли-продажи электрической энергии (мощности) "Жигулевское отделение"</t>
  </si>
  <si>
    <t>Потери электрической энергии  купленные у ПАО "Самараэнерго" по договору купли-продажи электрической энергии (мощности) "Сызранское отделение"</t>
  </si>
  <si>
    <t>Потери электрической энергии  купленные у ПАО "Самараэнерго" по договору купли-продажи электрической энергии (мощности) "Кошкинское отделение"</t>
  </si>
  <si>
    <t xml:space="preserve">Потери электрической энергии  купленные у ПАО "Самараэнерго" по договору купли-продажи электрической энергии (мощности) № 07-2597 от 12.04.2017 г "Отрадненское отделение" </t>
  </si>
  <si>
    <t>138,04</t>
  </si>
  <si>
    <t>40</t>
  </si>
  <si>
    <t>Потери электрической энергии  купленные у ПАО "Самараэнерго" по договору купли-продажи электрической энергии (мощности)  к№ 03-2824К  от 31.07.2018  "Новокуйб. Отделение"</t>
  </si>
  <si>
    <t>Потери электрической энергии  купленные у ПАО "Самараэнерго" Красноярское отделение по договору купли-продажи электрической энергии (мощности) № 12-1216 к от 01.04.2017 г.</t>
  </si>
  <si>
    <r>
      <t xml:space="preserve">Потери электрической энергии  купленные у ЗАО </t>
    </r>
    <r>
      <rPr>
        <b/>
        <sz val="11"/>
        <color rgb="FFFF0000"/>
        <rFont val="Calibri"/>
        <family val="2"/>
        <charset val="204"/>
        <scheme val="minor"/>
      </rPr>
      <t>"Самарагорэнергосбыт"</t>
    </r>
    <r>
      <rPr>
        <b/>
        <sz val="11"/>
        <color theme="1"/>
        <rFont val="Calibri"/>
        <family val="2"/>
        <charset val="204"/>
        <scheme val="minor"/>
      </rPr>
      <t xml:space="preserve"> по договору купли-продажи электрической энергии в целях компенсации потерь №  13640 от 23.03.2015 г.</t>
    </r>
  </si>
  <si>
    <r>
      <t>Потери электрической энергии  купленные у ЗАО "</t>
    </r>
    <r>
      <rPr>
        <b/>
        <sz val="11"/>
        <color rgb="FFFF0000"/>
        <rFont val="Calibri"/>
        <family val="2"/>
        <charset val="204"/>
        <scheme val="minor"/>
      </rPr>
      <t>Самарагорэнергосбыт</t>
    </r>
    <r>
      <rPr>
        <b/>
        <sz val="11"/>
        <color theme="1"/>
        <rFont val="Calibri"/>
        <family val="2"/>
        <charset val="204"/>
        <scheme val="minor"/>
      </rPr>
      <t xml:space="preserve">" по договору купли-продажи электрической энергии в целях компенсации потерь №  "1У МТС Энерго"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</si>
</sst>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3" fillId="0" borderId="7" xfId="0" applyNumberFormat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10" sqref="D10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0" t="s">
        <v>17</v>
      </c>
      <c r="B1" s="50"/>
      <c r="C1" s="50"/>
      <c r="D1" s="11"/>
      <c r="E1" s="11"/>
      <c r="F1" s="50" t="s">
        <v>19</v>
      </c>
      <c r="G1" s="50"/>
      <c r="H1" s="50"/>
    </row>
    <row r="2" spans="1:9" ht="15.75" thickBot="1" x14ac:dyDescent="0.3">
      <c r="A2" s="1">
        <v>2019</v>
      </c>
      <c r="B2" s="2" t="s">
        <v>0</v>
      </c>
      <c r="C2" s="3" t="s">
        <v>1</v>
      </c>
      <c r="D2" s="11"/>
      <c r="E2" s="11"/>
      <c r="F2" s="1">
        <v>2019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25265</v>
      </c>
      <c r="C3" s="14">
        <v>81323.25</v>
      </c>
      <c r="D3" s="11"/>
      <c r="E3" s="11"/>
      <c r="F3" s="12" t="s">
        <v>2</v>
      </c>
      <c r="G3" s="13">
        <v>1160</v>
      </c>
      <c r="H3" s="14">
        <v>3733.97</v>
      </c>
    </row>
    <row r="4" spans="1:9" x14ac:dyDescent="0.25">
      <c r="A4" s="15" t="s">
        <v>3</v>
      </c>
      <c r="B4" s="16">
        <f>20668+94</f>
        <v>20762</v>
      </c>
      <c r="C4" s="17">
        <v>70798.649999999994</v>
      </c>
      <c r="D4" s="11"/>
      <c r="E4" s="11"/>
      <c r="F4" s="15" t="s">
        <v>3</v>
      </c>
      <c r="G4" s="16">
        <v>1151</v>
      </c>
      <c r="H4" s="17">
        <v>3946.99</v>
      </c>
    </row>
    <row r="5" spans="1:9" x14ac:dyDescent="0.25">
      <c r="A5" s="15" t="s">
        <v>4</v>
      </c>
      <c r="B5" s="16">
        <v>20642</v>
      </c>
      <c r="C5" s="14">
        <v>68752.490000000005</v>
      </c>
      <c r="D5" s="11"/>
      <c r="E5" s="11"/>
      <c r="F5" s="15" t="s">
        <v>4</v>
      </c>
      <c r="G5" s="16">
        <v>1136</v>
      </c>
      <c r="H5" s="17">
        <v>3814.1</v>
      </c>
      <c r="I5" s="11"/>
    </row>
    <row r="6" spans="1:9" x14ac:dyDescent="0.25">
      <c r="A6" s="15" t="s">
        <v>5</v>
      </c>
      <c r="B6" s="16">
        <v>19786</v>
      </c>
      <c r="C6" s="14">
        <v>71087.600000000006</v>
      </c>
      <c r="D6" s="11"/>
      <c r="E6" s="11"/>
      <c r="F6" s="15" t="s">
        <v>5</v>
      </c>
      <c r="G6" s="16">
        <v>1136</v>
      </c>
      <c r="H6" s="14">
        <v>4081.4480639999992</v>
      </c>
    </row>
    <row r="7" spans="1:9" x14ac:dyDescent="0.25">
      <c r="A7" s="15" t="s">
        <v>6</v>
      </c>
      <c r="B7" s="30">
        <v>40201</v>
      </c>
      <c r="C7" s="14">
        <v>138636.41</v>
      </c>
      <c r="D7" s="11"/>
      <c r="E7" s="11"/>
      <c r="F7" s="15" t="s">
        <v>6</v>
      </c>
      <c r="G7" s="28">
        <v>1132</v>
      </c>
      <c r="H7" s="17">
        <v>3903.8921759999994</v>
      </c>
    </row>
    <row r="8" spans="1:9" x14ac:dyDescent="0.25">
      <c r="A8" s="15" t="s">
        <v>7</v>
      </c>
      <c r="B8" s="30">
        <v>8974</v>
      </c>
      <c r="C8" s="14">
        <v>32276.16</v>
      </c>
      <c r="D8" s="11"/>
      <c r="E8" s="11"/>
      <c r="F8" s="15" t="s">
        <v>7</v>
      </c>
      <c r="G8" s="28">
        <v>1130</v>
      </c>
      <c r="H8" s="17">
        <v>4064.18</v>
      </c>
    </row>
    <row r="9" spans="1:9" x14ac:dyDescent="0.25">
      <c r="A9" s="15" t="s">
        <v>8</v>
      </c>
      <c r="B9" s="30">
        <v>84605</v>
      </c>
      <c r="C9" s="14">
        <v>316102.2</v>
      </c>
      <c r="D9" s="11"/>
      <c r="E9" s="11"/>
      <c r="F9" s="15" t="s">
        <v>8</v>
      </c>
      <c r="G9" s="28">
        <v>1127</v>
      </c>
      <c r="H9" s="17">
        <v>4240.1899999999996</v>
      </c>
    </row>
    <row r="10" spans="1:9" x14ac:dyDescent="0.25">
      <c r="A10" s="15" t="s">
        <v>9</v>
      </c>
      <c r="B10" s="19">
        <v>64664</v>
      </c>
      <c r="C10" s="14">
        <v>242874.92</v>
      </c>
      <c r="D10" s="11"/>
      <c r="E10" s="11"/>
      <c r="F10" s="15" t="s">
        <v>9</v>
      </c>
      <c r="G10" s="19">
        <v>1128</v>
      </c>
      <c r="H10" s="17">
        <v>4236.71</v>
      </c>
    </row>
    <row r="11" spans="1:9" ht="18.75" customHeight="1" x14ac:dyDescent="0.25">
      <c r="A11" s="15" t="s">
        <v>10</v>
      </c>
      <c r="B11" s="19">
        <v>81032</v>
      </c>
      <c r="C11" s="14">
        <v>318659.96999999997</v>
      </c>
      <c r="D11" s="11"/>
      <c r="E11" s="11"/>
      <c r="F11" s="15" t="s">
        <v>10</v>
      </c>
      <c r="G11" s="19">
        <v>1132</v>
      </c>
      <c r="H11" s="17">
        <v>4451.62</v>
      </c>
    </row>
    <row r="12" spans="1:9" x14ac:dyDescent="0.25">
      <c r="A12" s="15" t="s">
        <v>11</v>
      </c>
      <c r="B12" s="19">
        <v>70659</v>
      </c>
      <c r="C12" s="14">
        <v>265180.65999999997</v>
      </c>
      <c r="D12" s="11"/>
      <c r="E12" s="11"/>
      <c r="F12" s="15" t="s">
        <v>11</v>
      </c>
      <c r="G12" s="19">
        <v>1132</v>
      </c>
      <c r="H12" s="17">
        <v>4248.3599999999997</v>
      </c>
    </row>
    <row r="13" spans="1:9" x14ac:dyDescent="0.25">
      <c r="A13" s="15" t="s">
        <v>12</v>
      </c>
      <c r="B13" s="20">
        <v>55634</v>
      </c>
      <c r="C13" s="14">
        <v>195975.89</v>
      </c>
      <c r="D13" s="11"/>
      <c r="E13" s="11"/>
      <c r="F13" s="15" t="s">
        <v>12</v>
      </c>
      <c r="G13" s="19">
        <v>1140</v>
      </c>
      <c r="H13" s="17">
        <v>4015.68</v>
      </c>
    </row>
    <row r="14" spans="1:9" x14ac:dyDescent="0.25">
      <c r="A14" s="19" t="s">
        <v>13</v>
      </c>
      <c r="B14" s="20">
        <v>86824</v>
      </c>
      <c r="C14" s="21">
        <v>263185.28999999998</v>
      </c>
      <c r="D14" s="11"/>
      <c r="E14" s="11"/>
      <c r="F14" s="19" t="s">
        <v>13</v>
      </c>
      <c r="G14" s="20">
        <v>831</v>
      </c>
      <c r="H14" s="21">
        <v>3022.76</v>
      </c>
    </row>
    <row r="15" spans="1:9" x14ac:dyDescent="0.25">
      <c r="A15" s="4" t="s">
        <v>14</v>
      </c>
      <c r="B15" s="5">
        <f>SUM(B3:B14)</f>
        <v>579048</v>
      </c>
      <c r="C15" s="6">
        <f>SUM(C3:C14)</f>
        <v>2064853.4899999998</v>
      </c>
      <c r="D15" s="11"/>
      <c r="E15" s="11"/>
      <c r="F15" s="4" t="s">
        <v>14</v>
      </c>
      <c r="G15" s="5">
        <f>SUM(G3:G14)</f>
        <v>13335</v>
      </c>
      <c r="H15" s="6">
        <f>SUM(H3:H14)</f>
        <v>47759.900239999995</v>
      </c>
    </row>
    <row r="16" spans="1:9" ht="69" customHeight="1" thickBot="1" x14ac:dyDescent="0.3">
      <c r="A16" s="50" t="s">
        <v>15</v>
      </c>
      <c r="B16" s="50"/>
      <c r="C16" s="50"/>
      <c r="D16" s="11"/>
      <c r="E16" s="11"/>
      <c r="F16" s="50" t="s">
        <v>18</v>
      </c>
      <c r="G16" s="50"/>
      <c r="H16" s="50"/>
    </row>
    <row r="17" spans="1:9" ht="15.75" customHeight="1" thickBot="1" x14ac:dyDescent="0.3">
      <c r="A17" s="1">
        <v>2019</v>
      </c>
      <c r="B17" s="2" t="s">
        <v>0</v>
      </c>
      <c r="C17" s="3" t="s">
        <v>1</v>
      </c>
      <c r="D17" s="11"/>
      <c r="E17" s="11"/>
      <c r="F17" s="1">
        <v>2019</v>
      </c>
      <c r="G17" s="2" t="s">
        <v>0</v>
      </c>
      <c r="H17" s="3" t="s">
        <v>1</v>
      </c>
    </row>
    <row r="18" spans="1:9" x14ac:dyDescent="0.25">
      <c r="A18" s="12" t="s">
        <v>2</v>
      </c>
      <c r="B18" s="22">
        <v>60084</v>
      </c>
      <c r="C18" s="17">
        <f>B18*2.46718*1.2</f>
        <v>177885.65174399997</v>
      </c>
      <c r="D18" s="11"/>
      <c r="E18" s="11"/>
      <c r="F18" s="12" t="s">
        <v>2</v>
      </c>
      <c r="G18" s="13">
        <v>2635</v>
      </c>
      <c r="H18" s="14">
        <v>8481.91</v>
      </c>
    </row>
    <row r="19" spans="1:9" x14ac:dyDescent="0.25">
      <c r="A19" s="15" t="s">
        <v>3</v>
      </c>
      <c r="B19" s="13">
        <v>57720</v>
      </c>
      <c r="C19" s="17">
        <v>179459.97</v>
      </c>
      <c r="D19" s="11"/>
      <c r="E19" s="11"/>
      <c r="F19" s="15" t="s">
        <v>3</v>
      </c>
      <c r="G19" s="16">
        <v>2179</v>
      </c>
      <c r="H19" s="17">
        <f>G19*2.84154*1.2</f>
        <v>7430.0587920000007</v>
      </c>
    </row>
    <row r="20" spans="1:9" x14ac:dyDescent="0.25">
      <c r="A20" s="15" t="s">
        <v>4</v>
      </c>
      <c r="B20" s="16">
        <v>56066</v>
      </c>
      <c r="C20" s="23">
        <v>158012.65</v>
      </c>
      <c r="D20" s="29"/>
      <c r="E20" s="29"/>
      <c r="F20" s="15" t="s">
        <v>4</v>
      </c>
      <c r="G20" s="16">
        <v>2520</v>
      </c>
      <c r="H20" s="17">
        <v>8393.39</v>
      </c>
      <c r="I20" s="11"/>
    </row>
    <row r="21" spans="1:9" x14ac:dyDescent="0.25">
      <c r="A21" s="15" t="s">
        <v>5</v>
      </c>
      <c r="B21" s="16">
        <v>55483</v>
      </c>
      <c r="C21" s="14">
        <v>173341.94</v>
      </c>
      <c r="D21" s="29"/>
      <c r="E21" s="29"/>
      <c r="F21" s="15" t="s">
        <v>5</v>
      </c>
      <c r="G21" s="16">
        <v>1932</v>
      </c>
      <c r="H21" s="14">
        <v>6941.3359680000003</v>
      </c>
    </row>
    <row r="22" spans="1:9" x14ac:dyDescent="0.25">
      <c r="A22" s="15" t="s">
        <v>6</v>
      </c>
      <c r="B22" s="16">
        <v>53011</v>
      </c>
      <c r="C22" s="23">
        <v>157761.9</v>
      </c>
      <c r="D22" s="29"/>
      <c r="E22" s="29"/>
      <c r="F22" s="15" t="s">
        <v>6</v>
      </c>
      <c r="G22" s="28">
        <v>1500</v>
      </c>
      <c r="H22" s="17">
        <v>5173.0119999999997</v>
      </c>
    </row>
    <row r="23" spans="1:9" x14ac:dyDescent="0.25">
      <c r="A23" s="15" t="s">
        <v>7</v>
      </c>
      <c r="B23" s="16">
        <v>54030</v>
      </c>
      <c r="C23" s="23">
        <v>166705.70000000001</v>
      </c>
      <c r="D23" s="29"/>
      <c r="E23" s="29"/>
      <c r="F23" s="15" t="s">
        <v>7</v>
      </c>
      <c r="G23" s="28">
        <v>1402</v>
      </c>
      <c r="H23" s="17">
        <v>5042.47</v>
      </c>
    </row>
    <row r="24" spans="1:9" x14ac:dyDescent="0.25">
      <c r="A24" s="15" t="s">
        <v>8</v>
      </c>
      <c r="B24" s="16">
        <v>54757</v>
      </c>
      <c r="C24" s="23">
        <v>163194.04999999999</v>
      </c>
      <c r="D24" s="29"/>
      <c r="E24" s="29"/>
      <c r="F24" s="15" t="s">
        <v>8</v>
      </c>
      <c r="G24" s="28">
        <v>1498</v>
      </c>
      <c r="H24" s="17">
        <v>5596.85</v>
      </c>
    </row>
    <row r="25" spans="1:9" x14ac:dyDescent="0.25">
      <c r="A25" s="15" t="s">
        <v>9</v>
      </c>
      <c r="B25" s="28">
        <v>55633</v>
      </c>
      <c r="C25" s="23">
        <v>165043.01</v>
      </c>
      <c r="D25" s="29"/>
      <c r="E25" s="29"/>
      <c r="F25" s="15" t="s">
        <v>9</v>
      </c>
      <c r="G25" s="19">
        <v>1494</v>
      </c>
      <c r="H25" s="17">
        <v>5611.39</v>
      </c>
    </row>
    <row r="26" spans="1:9" ht="16.5" customHeight="1" x14ac:dyDescent="0.25">
      <c r="A26" s="15" t="s">
        <v>10</v>
      </c>
      <c r="B26" s="19">
        <v>53489</v>
      </c>
      <c r="C26" s="23">
        <v>173640.73</v>
      </c>
      <c r="D26" s="11"/>
      <c r="E26" s="11"/>
      <c r="F26" s="15" t="s">
        <v>10</v>
      </c>
      <c r="G26" s="19">
        <v>1629</v>
      </c>
      <c r="H26" s="17">
        <v>6406.08</v>
      </c>
    </row>
    <row r="27" spans="1:9" x14ac:dyDescent="0.25">
      <c r="A27" s="15" t="s">
        <v>11</v>
      </c>
      <c r="B27" s="19">
        <v>54941</v>
      </c>
      <c r="C27" s="23">
        <v>170009</v>
      </c>
      <c r="D27" s="11"/>
      <c r="E27" s="11"/>
      <c r="F27" s="15" t="s">
        <v>11</v>
      </c>
      <c r="G27" s="19">
        <v>1912</v>
      </c>
      <c r="H27" s="17">
        <v>7175.66</v>
      </c>
    </row>
    <row r="28" spans="1:9" x14ac:dyDescent="0.25">
      <c r="A28" s="15" t="s">
        <v>12</v>
      </c>
      <c r="B28" s="19">
        <v>55263</v>
      </c>
      <c r="C28" s="23">
        <v>164747.18</v>
      </c>
      <c r="D28" s="11"/>
      <c r="E28" s="11"/>
      <c r="F28" s="15" t="s">
        <v>12</v>
      </c>
      <c r="G28" s="19">
        <v>2001</v>
      </c>
      <c r="H28" s="17">
        <v>7048.58</v>
      </c>
    </row>
    <row r="29" spans="1:9" x14ac:dyDescent="0.25">
      <c r="A29" s="24" t="s">
        <v>13</v>
      </c>
      <c r="B29" s="25">
        <v>56861</v>
      </c>
      <c r="C29" s="26">
        <v>170574.82</v>
      </c>
      <c r="D29" s="11"/>
      <c r="E29" s="11"/>
      <c r="F29" s="19" t="s">
        <v>13</v>
      </c>
      <c r="G29" s="20">
        <v>2159</v>
      </c>
      <c r="H29" s="21">
        <v>7853.36</v>
      </c>
    </row>
    <row r="30" spans="1:9" x14ac:dyDescent="0.25">
      <c r="A30" s="7" t="s">
        <v>16</v>
      </c>
      <c r="B30" s="7">
        <f>SUM(B18:B29)</f>
        <v>667338</v>
      </c>
      <c r="C30" s="8">
        <f>SUM(C18:C29)</f>
        <v>2020376.6017440001</v>
      </c>
      <c r="D30" s="11"/>
      <c r="E30" s="11"/>
      <c r="F30" s="4" t="s">
        <v>14</v>
      </c>
      <c r="G30" s="5">
        <f>SUM(G18:G29)</f>
        <v>22861</v>
      </c>
      <c r="H30" s="6">
        <f>SUM(H18:H29)</f>
        <v>81154.09676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ht="57" customHeight="1" thickBot="1" x14ac:dyDescent="0.3">
      <c r="A32" s="50" t="s">
        <v>20</v>
      </c>
      <c r="B32" s="50"/>
      <c r="C32" s="50"/>
      <c r="D32" s="11"/>
      <c r="E32" s="11"/>
      <c r="F32" s="50" t="s">
        <v>22</v>
      </c>
      <c r="G32" s="50"/>
      <c r="H32" s="50"/>
    </row>
    <row r="33" spans="1:8" ht="15.75" thickBot="1" x14ac:dyDescent="0.3">
      <c r="A33" s="1">
        <v>2019</v>
      </c>
      <c r="B33" s="2" t="s">
        <v>0</v>
      </c>
      <c r="C33" s="3" t="s">
        <v>1</v>
      </c>
      <c r="D33" s="11"/>
      <c r="E33" s="11"/>
      <c r="F33" s="1">
        <v>2019</v>
      </c>
      <c r="G33" s="2" t="s">
        <v>0</v>
      </c>
      <c r="H33" s="3" t="s">
        <v>1</v>
      </c>
    </row>
    <row r="34" spans="1:8" x14ac:dyDescent="0.25">
      <c r="A34" s="12" t="s">
        <v>2</v>
      </c>
      <c r="B34" s="22">
        <v>59</v>
      </c>
      <c r="C34" s="14">
        <v>189.91</v>
      </c>
      <c r="D34" s="11"/>
      <c r="E34" s="11"/>
      <c r="F34" s="12" t="s">
        <v>2</v>
      </c>
      <c r="G34" s="13">
        <f>B3+G3+B18+G18+B34</f>
        <v>89203</v>
      </c>
      <c r="H34" s="27">
        <f>C3+H3+C18+H18+C34</f>
        <v>271614.69174399995</v>
      </c>
    </row>
    <row r="35" spans="1:8" x14ac:dyDescent="0.25">
      <c r="A35" s="15" t="s">
        <v>3</v>
      </c>
      <c r="B35" s="13">
        <v>54</v>
      </c>
      <c r="C35" s="17">
        <f>B35*2.84154*1.2</f>
        <v>184.13179199999999</v>
      </c>
      <c r="D35" s="11"/>
      <c r="E35" s="11"/>
      <c r="F35" s="15" t="s">
        <v>3</v>
      </c>
      <c r="G35" s="13">
        <f t="shared" ref="G35" si="0">B4+G4+B19+G19+B35</f>
        <v>81866</v>
      </c>
      <c r="H35" s="27">
        <f>C4+H4+C19+H19+C35</f>
        <v>261819.80058399998</v>
      </c>
    </row>
    <row r="36" spans="1:8" x14ac:dyDescent="0.25">
      <c r="A36" s="15" t="s">
        <v>4</v>
      </c>
      <c r="B36" s="16">
        <v>61</v>
      </c>
      <c r="C36" s="23">
        <v>203.17</v>
      </c>
      <c r="D36" s="11"/>
      <c r="E36" s="11"/>
      <c r="F36" s="15" t="s">
        <v>4</v>
      </c>
      <c r="G36" s="13">
        <f t="shared" ref="G36:H36" si="1">B5+G5+B20+G20+B36</f>
        <v>80425</v>
      </c>
      <c r="H36" s="27">
        <f t="shared" si="1"/>
        <v>239175.80000000002</v>
      </c>
    </row>
    <row r="37" spans="1:8" x14ac:dyDescent="0.25">
      <c r="A37" s="15" t="s">
        <v>5</v>
      </c>
      <c r="B37" s="16">
        <v>64</v>
      </c>
      <c r="C37" s="14">
        <v>229.94073599999999</v>
      </c>
      <c r="D37" s="11"/>
      <c r="E37" s="11"/>
      <c r="F37" s="15" t="s">
        <v>5</v>
      </c>
      <c r="G37" s="13">
        <f t="shared" ref="G37:H37" si="2">B6+G6+B21+G21+B37</f>
        <v>78401</v>
      </c>
      <c r="H37" s="27">
        <f t="shared" si="2"/>
        <v>255682.26476799999</v>
      </c>
    </row>
    <row r="38" spans="1:8" x14ac:dyDescent="0.25">
      <c r="A38" s="15" t="s">
        <v>6</v>
      </c>
      <c r="B38" s="16">
        <v>71</v>
      </c>
      <c r="C38" s="23">
        <v>244.85542799999999</v>
      </c>
      <c r="D38" s="11"/>
      <c r="E38" s="11"/>
      <c r="F38" s="15" t="s">
        <v>6</v>
      </c>
      <c r="G38" s="13">
        <f t="shared" ref="G38:H38" si="3">B7+G7+B22+G22+B38</f>
        <v>95915</v>
      </c>
      <c r="H38" s="27">
        <f t="shared" si="3"/>
        <v>305720.06960399996</v>
      </c>
    </row>
    <row r="39" spans="1:8" x14ac:dyDescent="0.25">
      <c r="A39" s="15" t="s">
        <v>7</v>
      </c>
      <c r="B39" s="16">
        <v>75</v>
      </c>
      <c r="C39" s="23">
        <v>269.75</v>
      </c>
      <c r="D39" s="11"/>
      <c r="E39" s="11"/>
      <c r="F39" s="15" t="s">
        <v>7</v>
      </c>
      <c r="G39" s="13">
        <f t="shared" ref="G39:H39" si="4">B8+G8+B23+G23+B39</f>
        <v>65611</v>
      </c>
      <c r="H39" s="27">
        <f t="shared" si="4"/>
        <v>208358.26</v>
      </c>
    </row>
    <row r="40" spans="1:8" x14ac:dyDescent="0.25">
      <c r="A40" s="15" t="s">
        <v>8</v>
      </c>
      <c r="B40" s="16">
        <v>88</v>
      </c>
      <c r="C40" s="23">
        <v>328.79</v>
      </c>
      <c r="D40" s="11"/>
      <c r="E40" s="11"/>
      <c r="F40" s="15" t="s">
        <v>8</v>
      </c>
      <c r="G40" s="13">
        <f t="shared" ref="G40:H40" si="5">B9+G9+B24+G24+B40</f>
        <v>142075</v>
      </c>
      <c r="H40" s="27">
        <f t="shared" si="5"/>
        <v>489462.07999999996</v>
      </c>
    </row>
    <row r="41" spans="1:8" x14ac:dyDescent="0.25">
      <c r="A41" s="15" t="s">
        <v>9</v>
      </c>
      <c r="B41" s="18">
        <v>91</v>
      </c>
      <c r="C41" s="23">
        <v>341.8</v>
      </c>
      <c r="D41" s="11"/>
      <c r="E41" s="11"/>
      <c r="F41" s="15" t="s">
        <v>9</v>
      </c>
      <c r="G41" s="13">
        <f t="shared" ref="G41" si="6">B10+G10+B25+G25+B41</f>
        <v>123010</v>
      </c>
      <c r="H41" s="27">
        <f t="shared" ref="H41" si="7">C10+H10+C25+H25+C41</f>
        <v>418107.83</v>
      </c>
    </row>
    <row r="42" spans="1:8" x14ac:dyDescent="0.25">
      <c r="A42" s="15" t="s">
        <v>10</v>
      </c>
      <c r="B42" s="19">
        <v>80</v>
      </c>
      <c r="C42" s="23">
        <v>314.60000000000002</v>
      </c>
      <c r="D42" s="11"/>
      <c r="E42" s="11"/>
      <c r="F42" s="15" t="s">
        <v>10</v>
      </c>
      <c r="G42" s="13">
        <f t="shared" ref="G42:H42" si="8">B11+G11+B26+G26+B42</f>
        <v>137362</v>
      </c>
      <c r="H42" s="27">
        <f t="shared" si="8"/>
        <v>503472.99999999994</v>
      </c>
    </row>
    <row r="43" spans="1:8" x14ac:dyDescent="0.25">
      <c r="A43" s="15" t="s">
        <v>11</v>
      </c>
      <c r="B43" s="19">
        <v>82</v>
      </c>
      <c r="C43" s="23">
        <v>307.74</v>
      </c>
      <c r="D43" s="11"/>
      <c r="E43" s="11"/>
      <c r="F43" s="15" t="s">
        <v>11</v>
      </c>
      <c r="G43" s="13">
        <f t="shared" ref="G43:H43" si="9">B12+G12+B27+G27+B43</f>
        <v>128726</v>
      </c>
      <c r="H43" s="27">
        <f t="shared" si="9"/>
        <v>446921.41999999993</v>
      </c>
    </row>
    <row r="44" spans="1:8" x14ac:dyDescent="0.25">
      <c r="A44" s="15" t="s">
        <v>12</v>
      </c>
      <c r="B44" s="19">
        <v>83</v>
      </c>
      <c r="C44" s="23">
        <v>292.37</v>
      </c>
      <c r="D44" s="11"/>
      <c r="E44" s="11"/>
      <c r="F44" s="15" t="s">
        <v>12</v>
      </c>
      <c r="G44" s="13">
        <f>B13+G13+B28+G28+B44</f>
        <v>114121</v>
      </c>
      <c r="H44" s="27">
        <f t="shared" ref="H44" si="10">C13+H13+C28+H28+C44</f>
        <v>372079.7</v>
      </c>
    </row>
    <row r="45" spans="1:8" x14ac:dyDescent="0.25">
      <c r="A45" s="24" t="s">
        <v>13</v>
      </c>
      <c r="B45" s="25">
        <v>103</v>
      </c>
      <c r="C45" s="26">
        <v>371.03</v>
      </c>
      <c r="D45" s="11"/>
      <c r="E45" s="11"/>
      <c r="F45" s="24" t="s">
        <v>13</v>
      </c>
      <c r="G45" s="13">
        <f>B14+G14+B29+G29+B45</f>
        <v>146778</v>
      </c>
      <c r="H45" s="27">
        <f>C14+H14+C29+H29+C45</f>
        <v>445007.26</v>
      </c>
    </row>
    <row r="46" spans="1:8" x14ac:dyDescent="0.25">
      <c r="A46" s="7" t="s">
        <v>16</v>
      </c>
      <c r="B46" s="7">
        <f>SUM(B34:B45)</f>
        <v>911</v>
      </c>
      <c r="C46" s="8">
        <f>SUM(C34:C45)</f>
        <v>3278.0879559999994</v>
      </c>
      <c r="D46" s="11"/>
      <c r="E46" s="11"/>
      <c r="F46" s="9" t="s">
        <v>21</v>
      </c>
      <c r="G46" s="9">
        <f>SUM(G34:G45)</f>
        <v>1283493</v>
      </c>
      <c r="H46" s="10">
        <f>SUM(H34:H45)</f>
        <v>4217422.1766999997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" zoomScaleNormal="100" workbookViewId="0">
      <selection activeCell="F32" sqref="F32:H32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0" t="s">
        <v>17</v>
      </c>
      <c r="B1" s="50"/>
      <c r="C1" s="50"/>
      <c r="D1" s="11"/>
      <c r="E1" s="11"/>
      <c r="F1" s="50" t="s">
        <v>19</v>
      </c>
      <c r="G1" s="50"/>
      <c r="H1" s="50"/>
    </row>
    <row r="2" spans="1:9" ht="15.75" thickBot="1" x14ac:dyDescent="0.3">
      <c r="A2" s="1">
        <v>2020</v>
      </c>
      <c r="B2" s="2" t="s">
        <v>0</v>
      </c>
      <c r="C2" s="3" t="s">
        <v>1</v>
      </c>
      <c r="D2" s="11"/>
      <c r="E2" s="11"/>
      <c r="F2" s="1">
        <v>2020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0</v>
      </c>
      <c r="C3" s="14">
        <v>0</v>
      </c>
      <c r="D3" s="11"/>
      <c r="E3" s="11"/>
      <c r="F3" s="12" t="s">
        <v>2</v>
      </c>
      <c r="G3" s="13">
        <v>833</v>
      </c>
      <c r="H3" s="14">
        <v>2782.32</v>
      </c>
    </row>
    <row r="4" spans="1:9" x14ac:dyDescent="0.25">
      <c r="A4" s="15" t="s">
        <v>3</v>
      </c>
      <c r="B4" s="16">
        <v>0</v>
      </c>
      <c r="C4" s="17">
        <v>0</v>
      </c>
      <c r="D4" s="11"/>
      <c r="E4" s="11"/>
      <c r="F4" s="15" t="s">
        <v>3</v>
      </c>
      <c r="G4" s="16">
        <v>830</v>
      </c>
      <c r="H4" s="17">
        <v>3013.96</v>
      </c>
    </row>
    <row r="5" spans="1:9" x14ac:dyDescent="0.25">
      <c r="A5" s="15" t="s">
        <v>4</v>
      </c>
      <c r="B5" s="16">
        <v>0</v>
      </c>
      <c r="C5" s="14">
        <v>0</v>
      </c>
      <c r="D5" s="11"/>
      <c r="E5" s="11"/>
      <c r="F5" s="15" t="s">
        <v>4</v>
      </c>
      <c r="G5" s="16">
        <v>827</v>
      </c>
      <c r="H5" s="17">
        <v>2823.26</v>
      </c>
      <c r="I5" s="11"/>
    </row>
    <row r="6" spans="1:9" x14ac:dyDescent="0.25">
      <c r="A6" s="15" t="s">
        <v>5</v>
      </c>
      <c r="B6" s="16">
        <v>0</v>
      </c>
      <c r="C6" s="14">
        <v>0</v>
      </c>
      <c r="D6" s="11"/>
      <c r="E6" s="11"/>
      <c r="F6" s="15" t="s">
        <v>5</v>
      </c>
      <c r="G6" s="16">
        <v>826</v>
      </c>
      <c r="H6" s="14">
        <v>2835.43</v>
      </c>
    </row>
    <row r="7" spans="1:9" x14ac:dyDescent="0.25">
      <c r="A7" s="15" t="s">
        <v>6</v>
      </c>
      <c r="B7" s="30">
        <v>0</v>
      </c>
      <c r="C7" s="14">
        <v>0</v>
      </c>
      <c r="D7" s="11"/>
      <c r="E7" s="11"/>
      <c r="F7" s="15" t="s">
        <v>6</v>
      </c>
      <c r="G7" s="28">
        <v>823</v>
      </c>
      <c r="H7" s="17">
        <v>2810.51</v>
      </c>
    </row>
    <row r="8" spans="1:9" x14ac:dyDescent="0.25">
      <c r="A8" s="15" t="s">
        <v>7</v>
      </c>
      <c r="B8" s="30">
        <v>0</v>
      </c>
      <c r="C8" s="14">
        <v>0</v>
      </c>
      <c r="D8" s="11"/>
      <c r="E8" s="11"/>
      <c r="F8" s="15" t="s">
        <v>7</v>
      </c>
      <c r="G8" s="28">
        <v>823</v>
      </c>
      <c r="H8" s="17">
        <v>2563.9165899999998</v>
      </c>
    </row>
    <row r="9" spans="1:9" x14ac:dyDescent="0.25">
      <c r="A9" s="15" t="s">
        <v>8</v>
      </c>
      <c r="B9" s="39">
        <v>60446</v>
      </c>
      <c r="C9" s="14">
        <v>314757.36655000004</v>
      </c>
      <c r="D9" s="11"/>
      <c r="E9" s="11"/>
      <c r="F9" s="15" t="s">
        <v>8</v>
      </c>
      <c r="G9" s="28">
        <v>823</v>
      </c>
      <c r="H9" s="17">
        <v>3135.08</v>
      </c>
    </row>
    <row r="10" spans="1:9" x14ac:dyDescent="0.25">
      <c r="A10" s="15" t="s">
        <v>9</v>
      </c>
      <c r="B10" s="19">
        <v>136644</v>
      </c>
      <c r="C10" s="14">
        <v>711539.31765308219</v>
      </c>
      <c r="D10" s="11"/>
      <c r="E10" s="11"/>
      <c r="F10" s="15" t="s">
        <v>9</v>
      </c>
      <c r="G10" s="19">
        <v>823</v>
      </c>
      <c r="H10" s="17">
        <v>3060.49</v>
      </c>
    </row>
    <row r="11" spans="1:9" ht="18.75" customHeight="1" x14ac:dyDescent="0.25">
      <c r="A11" s="15" t="s">
        <v>10</v>
      </c>
      <c r="B11" s="19">
        <v>123105</v>
      </c>
      <c r="C11" s="14">
        <v>641038.37489888095</v>
      </c>
      <c r="D11" s="11"/>
      <c r="E11" s="11"/>
      <c r="F11" s="15" t="s">
        <v>10</v>
      </c>
      <c r="G11" s="19">
        <v>823</v>
      </c>
      <c r="H11" s="17">
        <v>3088.15</v>
      </c>
    </row>
    <row r="12" spans="1:9" x14ac:dyDescent="0.25">
      <c r="A12" s="15" t="s">
        <v>11</v>
      </c>
      <c r="B12" s="19">
        <v>62677</v>
      </c>
      <c r="C12" s="14">
        <v>225768</v>
      </c>
      <c r="D12" s="11"/>
      <c r="E12" s="11"/>
      <c r="F12" s="15" t="s">
        <v>11</v>
      </c>
      <c r="G12" s="19">
        <v>823</v>
      </c>
      <c r="H12" s="17">
        <v>2964.52</v>
      </c>
    </row>
    <row r="13" spans="1:9" x14ac:dyDescent="0.25">
      <c r="A13" s="15" t="s">
        <v>12</v>
      </c>
      <c r="B13" s="19">
        <v>68248</v>
      </c>
      <c r="C13" s="14">
        <v>243208</v>
      </c>
      <c r="D13" s="11"/>
      <c r="E13" s="11"/>
      <c r="F13" s="15" t="s">
        <v>12</v>
      </c>
      <c r="G13" s="19">
        <v>827</v>
      </c>
      <c r="H13" s="17">
        <v>2947.1</v>
      </c>
    </row>
    <row r="14" spans="1:9" x14ac:dyDescent="0.25">
      <c r="A14" s="19" t="s">
        <v>13</v>
      </c>
      <c r="B14" s="20">
        <v>125093</v>
      </c>
      <c r="C14" s="21">
        <v>409326</v>
      </c>
      <c r="D14" s="11"/>
      <c r="E14" s="11"/>
      <c r="F14" s="19" t="s">
        <v>13</v>
      </c>
      <c r="G14" s="20">
        <v>829</v>
      </c>
      <c r="H14" s="21">
        <v>2737.76</v>
      </c>
    </row>
    <row r="15" spans="1:9" x14ac:dyDescent="0.25">
      <c r="A15" s="4" t="s">
        <v>14</v>
      </c>
      <c r="B15" s="5">
        <f>SUM(B3:B14)</f>
        <v>576213</v>
      </c>
      <c r="C15" s="6">
        <f>SUM(C3:C14)</f>
        <v>2545637.0591019634</v>
      </c>
      <c r="D15" s="11"/>
      <c r="E15" s="11"/>
      <c r="F15" s="4" t="s">
        <v>14</v>
      </c>
      <c r="G15" s="5">
        <f>SUM(G3:G14)</f>
        <v>9910</v>
      </c>
      <c r="H15" s="6">
        <f>SUM(H3:H14)</f>
        <v>34762.496589999995</v>
      </c>
    </row>
    <row r="16" spans="1:9" ht="69" customHeight="1" x14ac:dyDescent="0.25">
      <c r="A16" s="51" t="s">
        <v>15</v>
      </c>
      <c r="B16" s="51"/>
      <c r="C16" s="51"/>
      <c r="D16" s="11"/>
      <c r="E16" s="11"/>
      <c r="F16" s="51" t="s">
        <v>18</v>
      </c>
      <c r="G16" s="51"/>
      <c r="H16" s="51"/>
    </row>
    <row r="17" spans="1:9" ht="15.75" customHeight="1" x14ac:dyDescent="0.25">
      <c r="A17" s="4">
        <v>2020</v>
      </c>
      <c r="B17" s="4" t="s">
        <v>0</v>
      </c>
      <c r="C17" s="4" t="s">
        <v>1</v>
      </c>
      <c r="D17" s="11"/>
      <c r="E17" s="11"/>
      <c r="F17" s="4">
        <v>2020</v>
      </c>
      <c r="G17" s="4" t="s">
        <v>0</v>
      </c>
      <c r="H17" s="4" t="s">
        <v>1</v>
      </c>
    </row>
    <row r="18" spans="1:9" x14ac:dyDescent="0.25">
      <c r="A18" s="19" t="s">
        <v>2</v>
      </c>
      <c r="B18" s="31">
        <v>54465</v>
      </c>
      <c r="C18" s="31">
        <v>172371.28</v>
      </c>
      <c r="D18" s="11"/>
      <c r="E18" s="11"/>
      <c r="F18" s="19" t="s">
        <v>2</v>
      </c>
      <c r="G18" s="31">
        <v>2087</v>
      </c>
      <c r="H18" s="31">
        <v>6970.82</v>
      </c>
    </row>
    <row r="19" spans="1:9" x14ac:dyDescent="0.25">
      <c r="A19" s="19" t="s">
        <v>3</v>
      </c>
      <c r="B19" s="31">
        <v>51164</v>
      </c>
      <c r="C19" s="31">
        <v>172773.67</v>
      </c>
      <c r="D19" s="11"/>
      <c r="E19" s="11"/>
      <c r="F19" s="19" t="s">
        <v>3</v>
      </c>
      <c r="G19" s="31">
        <v>1986</v>
      </c>
      <c r="H19" s="31">
        <v>7211.71</v>
      </c>
    </row>
    <row r="20" spans="1:9" x14ac:dyDescent="0.25">
      <c r="A20" s="19" t="s">
        <v>4</v>
      </c>
      <c r="B20" s="31">
        <v>47581</v>
      </c>
      <c r="C20" s="31">
        <v>141795.76</v>
      </c>
      <c r="D20" s="29"/>
      <c r="E20" s="29"/>
      <c r="F20" s="19" t="s">
        <v>4</v>
      </c>
      <c r="G20" s="31">
        <v>1878</v>
      </c>
      <c r="H20" s="31">
        <v>6411.24</v>
      </c>
      <c r="I20" s="11"/>
    </row>
    <row r="21" spans="1:9" x14ac:dyDescent="0.25">
      <c r="A21" s="19" t="s">
        <v>5</v>
      </c>
      <c r="B21" s="31">
        <v>52266</v>
      </c>
      <c r="C21" s="31">
        <v>158759.24</v>
      </c>
      <c r="D21" s="29"/>
      <c r="E21" s="29"/>
      <c r="F21" s="19" t="s">
        <v>5</v>
      </c>
      <c r="G21" s="31">
        <v>1821</v>
      </c>
      <c r="H21" s="31">
        <v>6250.98</v>
      </c>
    </row>
    <row r="22" spans="1:9" x14ac:dyDescent="0.25">
      <c r="A22" s="19" t="s">
        <v>6</v>
      </c>
      <c r="B22" s="31">
        <v>47772</v>
      </c>
      <c r="C22" s="31">
        <v>146025.24</v>
      </c>
      <c r="D22" s="29"/>
      <c r="E22" s="29"/>
      <c r="F22" s="19" t="s">
        <v>6</v>
      </c>
      <c r="G22" s="32">
        <v>1511</v>
      </c>
      <c r="H22" s="31">
        <v>5160</v>
      </c>
    </row>
    <row r="23" spans="1:9" x14ac:dyDescent="0.25">
      <c r="A23" s="19" t="s">
        <v>7</v>
      </c>
      <c r="B23" s="31">
        <v>50376</v>
      </c>
      <c r="C23" s="31">
        <v>140141.49815999999</v>
      </c>
      <c r="D23" s="29"/>
      <c r="E23" s="29"/>
      <c r="F23" s="19" t="s">
        <v>7</v>
      </c>
      <c r="G23" s="32">
        <v>1422</v>
      </c>
      <c r="H23" s="31">
        <v>4429.9992600000005</v>
      </c>
    </row>
    <row r="24" spans="1:9" x14ac:dyDescent="0.25">
      <c r="A24" s="19" t="s">
        <v>8</v>
      </c>
      <c r="B24" s="31">
        <v>58902</v>
      </c>
      <c r="C24" s="31">
        <v>208482.69</v>
      </c>
      <c r="D24" s="29"/>
      <c r="E24" s="29"/>
      <c r="F24" s="19" t="s">
        <v>8</v>
      </c>
      <c r="G24" s="32">
        <v>1423</v>
      </c>
      <c r="H24" s="31">
        <v>5420.69</v>
      </c>
    </row>
    <row r="25" spans="1:9" x14ac:dyDescent="0.25">
      <c r="A25" s="19" t="s">
        <v>9</v>
      </c>
      <c r="B25" s="32">
        <v>50672</v>
      </c>
      <c r="C25" s="31">
        <v>171946.78</v>
      </c>
      <c r="D25" s="29"/>
      <c r="E25" s="29"/>
      <c r="F25" s="19" t="s">
        <v>9</v>
      </c>
      <c r="G25" s="31">
        <v>1443</v>
      </c>
      <c r="H25" s="31">
        <v>5366.09</v>
      </c>
    </row>
    <row r="26" spans="1:9" ht="16.5" customHeight="1" x14ac:dyDescent="0.25">
      <c r="A26" s="19" t="s">
        <v>10</v>
      </c>
      <c r="B26" s="31">
        <v>51444</v>
      </c>
      <c r="C26" s="31">
        <v>175194.96</v>
      </c>
      <c r="D26" s="11"/>
      <c r="E26" s="11"/>
      <c r="F26" s="19" t="s">
        <v>10</v>
      </c>
      <c r="G26" s="31">
        <v>1596</v>
      </c>
      <c r="H26" s="31">
        <v>5988.68</v>
      </c>
    </row>
    <row r="27" spans="1:9" x14ac:dyDescent="0.25">
      <c r="A27" s="19" t="s">
        <v>11</v>
      </c>
      <c r="B27" s="31">
        <v>52431</v>
      </c>
      <c r="C27" s="31">
        <v>178194.09</v>
      </c>
      <c r="D27" s="11"/>
      <c r="E27" s="11"/>
      <c r="F27" s="19" t="s">
        <v>11</v>
      </c>
      <c r="G27" s="31">
        <v>1821</v>
      </c>
      <c r="H27" s="31">
        <v>6559.4</v>
      </c>
    </row>
    <row r="28" spans="1:9" x14ac:dyDescent="0.25">
      <c r="A28" s="19" t="s">
        <v>12</v>
      </c>
      <c r="B28" s="31">
        <v>55704</v>
      </c>
      <c r="C28" s="31">
        <v>186906.1</v>
      </c>
      <c r="D28" s="11"/>
      <c r="E28" s="11"/>
      <c r="F28" s="19" t="s">
        <v>12</v>
      </c>
      <c r="G28" s="31">
        <v>1865</v>
      </c>
      <c r="H28" s="31">
        <v>6646.12</v>
      </c>
    </row>
    <row r="29" spans="1:9" x14ac:dyDescent="0.25">
      <c r="A29" s="19" t="s">
        <v>13</v>
      </c>
      <c r="B29" s="33">
        <v>30970</v>
      </c>
      <c r="C29" s="31">
        <v>92430.58</v>
      </c>
      <c r="D29" s="11"/>
      <c r="E29" s="11"/>
      <c r="F29" s="19" t="s">
        <v>13</v>
      </c>
      <c r="G29" s="33">
        <v>2190</v>
      </c>
      <c r="H29" s="31">
        <v>7232.44</v>
      </c>
    </row>
    <row r="30" spans="1:9" x14ac:dyDescent="0.25">
      <c r="A30" s="7" t="s">
        <v>16</v>
      </c>
      <c r="B30" s="36">
        <f>SUM(B18:B29)</f>
        <v>603747</v>
      </c>
      <c r="C30" s="36">
        <f>SUM(C18:C29)</f>
        <v>1945021.8881600001</v>
      </c>
      <c r="D30" s="11"/>
      <c r="E30" s="11"/>
      <c r="F30" s="4" t="s">
        <v>14</v>
      </c>
      <c r="G30" s="34">
        <f>SUM(G18:G29)</f>
        <v>21043</v>
      </c>
      <c r="H30" s="34">
        <f>SUM(H18:H29)</f>
        <v>73648.169259999995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37"/>
    </row>
    <row r="32" spans="1:9" ht="57" customHeight="1" x14ac:dyDescent="0.25">
      <c r="A32" s="51" t="s">
        <v>20</v>
      </c>
      <c r="B32" s="51"/>
      <c r="C32" s="51"/>
      <c r="D32" s="11"/>
      <c r="E32" s="11"/>
      <c r="F32" s="51" t="s">
        <v>23</v>
      </c>
      <c r="G32" s="51"/>
      <c r="H32" s="51"/>
    </row>
    <row r="33" spans="1:8" x14ac:dyDescent="0.25">
      <c r="A33" s="4">
        <v>2020</v>
      </c>
      <c r="B33" s="4" t="s">
        <v>0</v>
      </c>
      <c r="C33" s="4" t="s">
        <v>1</v>
      </c>
      <c r="D33" s="11"/>
      <c r="E33" s="11"/>
      <c r="F33" s="4">
        <v>2020</v>
      </c>
      <c r="G33" s="4" t="s">
        <v>0</v>
      </c>
      <c r="H33" s="4" t="s">
        <v>1</v>
      </c>
    </row>
    <row r="34" spans="1:8" x14ac:dyDescent="0.25">
      <c r="A34" s="19" t="s">
        <v>2</v>
      </c>
      <c r="B34" s="31">
        <v>105</v>
      </c>
      <c r="C34" s="31">
        <v>350.71</v>
      </c>
      <c r="D34" s="11"/>
      <c r="E34" s="11"/>
      <c r="F34" s="19" t="s">
        <v>2</v>
      </c>
      <c r="G34" s="31">
        <f>B3+G3+B18+G18+B34</f>
        <v>57490</v>
      </c>
      <c r="H34" s="31">
        <f>C3+H3+C18+H18+C34</f>
        <v>182475.13</v>
      </c>
    </row>
    <row r="35" spans="1:8" x14ac:dyDescent="0.25">
      <c r="A35" s="19" t="s">
        <v>3</v>
      </c>
      <c r="B35" s="31">
        <v>94</v>
      </c>
      <c r="C35" s="31">
        <v>341.31</v>
      </c>
      <c r="D35" s="11"/>
      <c r="E35" s="11"/>
      <c r="F35" s="19" t="s">
        <v>3</v>
      </c>
      <c r="G35" s="31">
        <f t="shared" ref="G35:H44" si="0">B4+G4+B19+G19+B35</f>
        <v>54074</v>
      </c>
      <c r="H35" s="31">
        <f>C4+H4+C19+H19+C35</f>
        <v>183340.65</v>
      </c>
    </row>
    <row r="36" spans="1:8" x14ac:dyDescent="0.25">
      <c r="A36" s="19" t="s">
        <v>4</v>
      </c>
      <c r="B36" s="31">
        <v>95</v>
      </c>
      <c r="C36" s="31">
        <v>324.31</v>
      </c>
      <c r="D36" s="11"/>
      <c r="E36" s="11"/>
      <c r="F36" s="19" t="s">
        <v>4</v>
      </c>
      <c r="G36" s="31">
        <f t="shared" si="0"/>
        <v>50381</v>
      </c>
      <c r="H36" s="31">
        <f>C5+H5+C20+H20+C36</f>
        <v>151354.57</v>
      </c>
    </row>
    <row r="37" spans="1:8" x14ac:dyDescent="0.25">
      <c r="A37" s="19" t="s">
        <v>5</v>
      </c>
      <c r="B37" s="31">
        <v>81</v>
      </c>
      <c r="C37" s="31">
        <v>278.05</v>
      </c>
      <c r="D37" s="11"/>
      <c r="E37" s="11"/>
      <c r="F37" s="19" t="s">
        <v>5</v>
      </c>
      <c r="G37" s="31">
        <f t="shared" si="0"/>
        <v>54994</v>
      </c>
      <c r="H37" s="31">
        <f t="shared" si="0"/>
        <v>168123.69999999998</v>
      </c>
    </row>
    <row r="38" spans="1:8" x14ac:dyDescent="0.25">
      <c r="A38" s="19" t="s">
        <v>6</v>
      </c>
      <c r="B38" s="31">
        <v>104</v>
      </c>
      <c r="C38" s="31">
        <v>355.15</v>
      </c>
      <c r="D38" s="11"/>
      <c r="E38" s="11"/>
      <c r="F38" s="19" t="s">
        <v>6</v>
      </c>
      <c r="G38" s="31">
        <f t="shared" si="0"/>
        <v>50210</v>
      </c>
      <c r="H38" s="31">
        <f t="shared" si="0"/>
        <v>154350.9</v>
      </c>
    </row>
    <row r="39" spans="1:8" x14ac:dyDescent="0.25">
      <c r="A39" s="19" t="s">
        <v>7</v>
      </c>
      <c r="B39" s="31">
        <v>83</v>
      </c>
      <c r="C39" s="31">
        <v>258.57238999999998</v>
      </c>
      <c r="D39" s="11"/>
      <c r="E39" s="11"/>
      <c r="F39" s="19" t="s">
        <v>7</v>
      </c>
      <c r="G39" s="31">
        <f t="shared" si="0"/>
        <v>52704</v>
      </c>
      <c r="H39" s="31">
        <f t="shared" si="0"/>
        <v>147393.98639999999</v>
      </c>
    </row>
    <row r="40" spans="1:8" x14ac:dyDescent="0.25">
      <c r="A40" s="19" t="s">
        <v>8</v>
      </c>
      <c r="B40" s="31">
        <v>86</v>
      </c>
      <c r="C40" s="31">
        <v>327.60000000000002</v>
      </c>
      <c r="D40" s="11"/>
      <c r="E40" s="11"/>
      <c r="F40" s="19" t="s">
        <v>8</v>
      </c>
      <c r="G40" s="31">
        <f>B9+G9+B24+G24+B40</f>
        <v>121680</v>
      </c>
      <c r="H40" s="31">
        <f t="shared" si="0"/>
        <v>532123.42654999997</v>
      </c>
    </row>
    <row r="41" spans="1:8" x14ac:dyDescent="0.25">
      <c r="A41" s="19" t="s">
        <v>9</v>
      </c>
      <c r="B41" s="35">
        <v>61</v>
      </c>
      <c r="C41" s="31">
        <v>226.84</v>
      </c>
      <c r="D41" s="11"/>
      <c r="E41" s="11"/>
      <c r="F41" s="19" t="s">
        <v>9</v>
      </c>
      <c r="G41" s="31">
        <f t="shared" si="0"/>
        <v>189643</v>
      </c>
      <c r="H41" s="31">
        <f t="shared" si="0"/>
        <v>892139.51765308215</v>
      </c>
    </row>
    <row r="42" spans="1:8" x14ac:dyDescent="0.25">
      <c r="A42" s="19" t="s">
        <v>10</v>
      </c>
      <c r="B42" s="31">
        <v>56</v>
      </c>
      <c r="C42" s="31">
        <v>210.13</v>
      </c>
      <c r="D42" s="11"/>
      <c r="E42" s="11"/>
      <c r="F42" s="19" t="s">
        <v>10</v>
      </c>
      <c r="G42" s="31">
        <f t="shared" si="0"/>
        <v>177024</v>
      </c>
      <c r="H42" s="31">
        <f t="shared" si="0"/>
        <v>825520.29489888099</v>
      </c>
    </row>
    <row r="43" spans="1:8" x14ac:dyDescent="0.25">
      <c r="A43" s="19" t="s">
        <v>11</v>
      </c>
      <c r="B43" s="31">
        <v>60</v>
      </c>
      <c r="C43" s="31">
        <v>216.12</v>
      </c>
      <c r="D43" s="11"/>
      <c r="E43" s="11"/>
      <c r="F43" s="19" t="s">
        <v>11</v>
      </c>
      <c r="G43" s="31">
        <f t="shared" si="0"/>
        <v>117812</v>
      </c>
      <c r="H43" s="31">
        <f t="shared" si="0"/>
        <v>413702.13</v>
      </c>
    </row>
    <row r="44" spans="1:8" x14ac:dyDescent="0.25">
      <c r="A44" s="19" t="s">
        <v>12</v>
      </c>
      <c r="B44" s="31">
        <v>54</v>
      </c>
      <c r="C44" s="31">
        <v>192.43</v>
      </c>
      <c r="D44" s="11"/>
      <c r="E44" s="11"/>
      <c r="F44" s="19" t="s">
        <v>12</v>
      </c>
      <c r="G44" s="31">
        <f>B13+G13+B28+G28+B44</f>
        <v>126698</v>
      </c>
      <c r="H44" s="31">
        <f t="shared" si="0"/>
        <v>439899.75</v>
      </c>
    </row>
    <row r="45" spans="1:8" x14ac:dyDescent="0.25">
      <c r="A45" s="19" t="s">
        <v>13</v>
      </c>
      <c r="B45" s="33">
        <v>58</v>
      </c>
      <c r="C45" s="31">
        <v>191.54</v>
      </c>
      <c r="D45" s="11"/>
      <c r="E45" s="11"/>
      <c r="F45" s="19" t="s">
        <v>13</v>
      </c>
      <c r="G45" s="31">
        <f>B14+G14+B29+G29+B45</f>
        <v>159140</v>
      </c>
      <c r="H45" s="31">
        <f>C14+H14+C29+H29+C45</f>
        <v>511918.32</v>
      </c>
    </row>
    <row r="46" spans="1:8" x14ac:dyDescent="0.25">
      <c r="A46" s="7" t="s">
        <v>16</v>
      </c>
      <c r="B46" s="36">
        <f>SUM(B34:B45)</f>
        <v>937</v>
      </c>
      <c r="C46" s="36">
        <f>SUM(C34:C45)</f>
        <v>3272.7623899999999</v>
      </c>
      <c r="D46" s="11"/>
      <c r="E46" s="11"/>
      <c r="F46" s="9" t="s">
        <v>21</v>
      </c>
      <c r="G46" s="38">
        <f>SUM(G34:G45)</f>
        <v>1211850</v>
      </c>
      <c r="H46" s="38">
        <f>SUM(H34:H45)</f>
        <v>4602342.3755019633</v>
      </c>
    </row>
    <row r="49" spans="8:8" x14ac:dyDescent="0.25">
      <c r="H49">
        <f>H46/G46/1.2</f>
        <v>3.1648185112995031</v>
      </c>
    </row>
    <row r="50" spans="8:8" x14ac:dyDescent="0.25">
      <c r="H50" t="s">
        <v>24</v>
      </c>
    </row>
  </sheetData>
  <mergeCells count="6">
    <mergeCell ref="A1:C1"/>
    <mergeCell ref="F1:H1"/>
    <mergeCell ref="A16:C16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zoomScaleNormal="80" zoomScaleSheetLayoutView="100" workbookViewId="0">
      <selection activeCell="C74" sqref="C74"/>
    </sheetView>
  </sheetViews>
  <sheetFormatPr defaultRowHeight="15" x14ac:dyDescent="0.25"/>
  <cols>
    <col min="1" max="1" width="15.85546875" customWidth="1"/>
    <col min="2" max="2" width="13.57031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2" t="s">
        <v>17</v>
      </c>
      <c r="B1" s="53"/>
      <c r="C1" s="54"/>
      <c r="D1" s="11"/>
      <c r="E1" s="11"/>
      <c r="F1" s="52" t="s">
        <v>34</v>
      </c>
      <c r="G1" s="53"/>
      <c r="H1" s="54"/>
    </row>
    <row r="2" spans="1:9" ht="15.75" thickBot="1" x14ac:dyDescent="0.3">
      <c r="A2" s="1">
        <v>2021</v>
      </c>
      <c r="B2" s="2" t="s">
        <v>0</v>
      </c>
      <c r="C2" s="3" t="s">
        <v>1</v>
      </c>
      <c r="D2" s="11"/>
      <c r="E2" s="11"/>
      <c r="F2" s="1">
        <v>2021</v>
      </c>
      <c r="G2" s="2" t="s">
        <v>0</v>
      </c>
      <c r="H2" s="3" t="s">
        <v>1</v>
      </c>
    </row>
    <row r="3" spans="1:9" x14ac:dyDescent="0.25">
      <c r="A3" s="12" t="s">
        <v>2</v>
      </c>
      <c r="B3" s="44">
        <v>87423</v>
      </c>
      <c r="C3" s="49">
        <v>301326.84000000003</v>
      </c>
      <c r="D3" s="11"/>
      <c r="E3" s="11"/>
      <c r="F3" s="12" t="s">
        <v>2</v>
      </c>
      <c r="G3" s="31">
        <v>831</v>
      </c>
      <c r="H3" s="49">
        <v>2867.66</v>
      </c>
    </row>
    <row r="4" spans="1:9" x14ac:dyDescent="0.25">
      <c r="A4" s="15" t="s">
        <v>3</v>
      </c>
      <c r="B4" s="31">
        <v>106252</v>
      </c>
      <c r="C4" s="49">
        <v>379626.19</v>
      </c>
      <c r="D4" s="11"/>
      <c r="E4" s="11"/>
      <c r="F4" s="15" t="s">
        <v>3</v>
      </c>
      <c r="G4" s="31">
        <v>828</v>
      </c>
      <c r="H4" s="49">
        <v>2970.36</v>
      </c>
    </row>
    <row r="5" spans="1:9" x14ac:dyDescent="0.25">
      <c r="A5" s="15" t="s">
        <v>4</v>
      </c>
      <c r="B5" s="31">
        <f>119067+113</f>
        <v>119180</v>
      </c>
      <c r="C5" s="49">
        <f>B5*2.98949*1.2</f>
        <v>427544.90184000001</v>
      </c>
      <c r="D5" s="11"/>
      <c r="E5" s="11"/>
      <c r="F5" s="15" t="s">
        <v>4</v>
      </c>
      <c r="G5" s="31">
        <v>826</v>
      </c>
      <c r="H5" s="49">
        <f>G5*2.98949*1.2</f>
        <v>2963.1824879999999</v>
      </c>
      <c r="I5" s="11"/>
    </row>
    <row r="6" spans="1:9" x14ac:dyDescent="0.25">
      <c r="A6" s="15" t="s">
        <v>5</v>
      </c>
      <c r="B6" s="31">
        <v>98603</v>
      </c>
      <c r="C6" s="49">
        <f>B6*3.03563*1.2</f>
        <v>359186.66986799991</v>
      </c>
      <c r="D6" s="11"/>
      <c r="E6" s="11"/>
      <c r="F6" s="15" t="s">
        <v>5</v>
      </c>
      <c r="G6" s="31">
        <v>853</v>
      </c>
      <c r="H6" s="49">
        <f>G6*3.03563*1.2</f>
        <v>3107.2708680000001</v>
      </c>
    </row>
    <row r="7" spans="1:9" x14ac:dyDescent="0.25">
      <c r="A7" s="15" t="s">
        <v>6</v>
      </c>
      <c r="B7" s="31">
        <f>136680+119</f>
        <v>136799</v>
      </c>
      <c r="C7" s="49">
        <f>B7*3.03563*1.2</f>
        <v>498325.3780439999</v>
      </c>
      <c r="D7" s="11"/>
      <c r="E7" s="11"/>
      <c r="F7" s="15" t="s">
        <v>6</v>
      </c>
      <c r="G7" s="31">
        <v>988</v>
      </c>
      <c r="H7" s="49">
        <f>G7*3.03563*1.2</f>
        <v>3599.0429279999998</v>
      </c>
    </row>
    <row r="8" spans="1:9" x14ac:dyDescent="0.25">
      <c r="A8" s="15" t="s">
        <v>7</v>
      </c>
      <c r="B8" s="31">
        <v>102703</v>
      </c>
      <c r="C8" s="49">
        <v>388946.39</v>
      </c>
      <c r="D8" s="11"/>
      <c r="E8" s="11"/>
      <c r="F8" s="15" t="s">
        <v>7</v>
      </c>
      <c r="G8" s="31">
        <v>853</v>
      </c>
      <c r="H8" s="49">
        <v>3243.56</v>
      </c>
    </row>
    <row r="9" spans="1:9" x14ac:dyDescent="0.25">
      <c r="A9" s="15" t="s">
        <v>8</v>
      </c>
      <c r="B9" s="31">
        <f>157186+123</f>
        <v>157309</v>
      </c>
      <c r="C9" s="49">
        <f>586321.56+460.45</f>
        <v>586782.01</v>
      </c>
      <c r="D9" s="11"/>
      <c r="E9" s="11"/>
      <c r="F9" s="15" t="s">
        <v>8</v>
      </c>
      <c r="G9" s="31">
        <v>857</v>
      </c>
      <c r="H9" s="49">
        <v>3208.16</v>
      </c>
    </row>
    <row r="10" spans="1:9" x14ac:dyDescent="0.25">
      <c r="A10" s="15" t="s">
        <v>9</v>
      </c>
      <c r="B10" s="31">
        <v>172467</v>
      </c>
      <c r="C10" s="49">
        <f>B10*3.11956*1.2</f>
        <v>645625.38542399998</v>
      </c>
      <c r="D10" s="11"/>
      <c r="E10" s="11"/>
      <c r="F10" s="15" t="s">
        <v>9</v>
      </c>
      <c r="G10" s="31">
        <v>855</v>
      </c>
      <c r="H10" s="49">
        <f>G10*3.11956*1.2</f>
        <v>3200.6685599999996</v>
      </c>
    </row>
    <row r="11" spans="1:9" ht="18.75" customHeight="1" x14ac:dyDescent="0.25">
      <c r="A11" s="15" t="s">
        <v>10</v>
      </c>
      <c r="B11" s="31"/>
      <c r="C11" s="49"/>
      <c r="D11" s="11"/>
      <c r="E11" s="11"/>
      <c r="F11" s="15" t="s">
        <v>10</v>
      </c>
      <c r="G11" s="31"/>
      <c r="H11" s="49"/>
    </row>
    <row r="12" spans="1:9" x14ac:dyDescent="0.25">
      <c r="A12" s="15" t="s">
        <v>11</v>
      </c>
      <c r="B12" s="31"/>
      <c r="C12" s="49"/>
      <c r="D12" s="11"/>
      <c r="E12" s="11"/>
      <c r="F12" s="15" t="s">
        <v>11</v>
      </c>
      <c r="G12" s="31"/>
      <c r="H12" s="49"/>
    </row>
    <row r="13" spans="1:9" x14ac:dyDescent="0.25">
      <c r="A13" s="15" t="s">
        <v>12</v>
      </c>
      <c r="B13" s="31"/>
      <c r="C13" s="49"/>
      <c r="D13" s="11"/>
      <c r="E13" s="11"/>
      <c r="F13" s="15" t="s">
        <v>12</v>
      </c>
      <c r="G13" s="31"/>
      <c r="H13" s="49"/>
    </row>
    <row r="14" spans="1:9" x14ac:dyDescent="0.25">
      <c r="A14" s="19" t="s">
        <v>13</v>
      </c>
      <c r="B14" s="31"/>
      <c r="C14" s="49"/>
      <c r="D14" s="11"/>
      <c r="E14" s="11"/>
      <c r="F14" s="19" t="s">
        <v>13</v>
      </c>
      <c r="G14" s="31"/>
      <c r="H14" s="49"/>
    </row>
    <row r="15" spans="1:9" ht="15.75" thickBot="1" x14ac:dyDescent="0.3">
      <c r="A15" s="48" t="s">
        <v>14</v>
      </c>
      <c r="B15" s="47">
        <f>SUM(B3:B14)</f>
        <v>980736</v>
      </c>
      <c r="C15" s="46">
        <f>SUM(C3:C14)</f>
        <v>3587363.7651760001</v>
      </c>
      <c r="D15" s="11"/>
      <c r="E15" s="11"/>
      <c r="F15" s="48" t="s">
        <v>14</v>
      </c>
      <c r="G15" s="47">
        <f>SUM(G3:G14)</f>
        <v>6891</v>
      </c>
      <c r="H15" s="46">
        <f>SUM(H3:H14)</f>
        <v>25159.904844000001</v>
      </c>
    </row>
    <row r="16" spans="1:9" ht="69" customHeight="1" thickBot="1" x14ac:dyDescent="0.3">
      <c r="A16" s="52" t="s">
        <v>35</v>
      </c>
      <c r="B16" s="53"/>
      <c r="C16" s="54"/>
      <c r="D16" s="11"/>
      <c r="E16" s="11"/>
      <c r="F16" s="52" t="s">
        <v>33</v>
      </c>
      <c r="G16" s="53"/>
      <c r="H16" s="54"/>
    </row>
    <row r="17" spans="1:9" ht="15.75" customHeight="1" x14ac:dyDescent="0.25">
      <c r="A17" s="40">
        <v>2021</v>
      </c>
      <c r="B17" s="40" t="s">
        <v>0</v>
      </c>
      <c r="C17" s="40" t="s">
        <v>1</v>
      </c>
      <c r="D17" s="11"/>
      <c r="E17" s="11"/>
      <c r="F17" s="40">
        <v>2021</v>
      </c>
      <c r="G17" s="40" t="s">
        <v>0</v>
      </c>
      <c r="H17" s="40" t="s">
        <v>1</v>
      </c>
    </row>
    <row r="18" spans="1:9" x14ac:dyDescent="0.25">
      <c r="A18" s="19" t="s">
        <v>2</v>
      </c>
      <c r="B18" s="31">
        <v>64166</v>
      </c>
      <c r="C18" s="31">
        <v>210237.59</v>
      </c>
      <c r="D18" s="11"/>
      <c r="E18" s="11"/>
      <c r="F18" s="19" t="s">
        <v>2</v>
      </c>
      <c r="G18" s="45" t="s">
        <v>32</v>
      </c>
      <c r="H18" s="45" t="s">
        <v>31</v>
      </c>
    </row>
    <row r="19" spans="1:9" x14ac:dyDescent="0.25">
      <c r="A19" s="19" t="s">
        <v>3</v>
      </c>
      <c r="B19" s="31">
        <v>50181</v>
      </c>
      <c r="C19" s="31">
        <v>170241.91</v>
      </c>
      <c r="D19" s="11"/>
      <c r="E19" s="11"/>
      <c r="F19" s="19" t="s">
        <v>3</v>
      </c>
      <c r="G19" s="31">
        <v>0</v>
      </c>
      <c r="H19" s="31">
        <v>0</v>
      </c>
    </row>
    <row r="20" spans="1:9" x14ac:dyDescent="0.25">
      <c r="A20" s="19" t="s">
        <v>4</v>
      </c>
      <c r="B20" s="31">
        <v>51634</v>
      </c>
      <c r="C20" s="31">
        <f>B20*2.82792*1.2</f>
        <v>175220.185536</v>
      </c>
      <c r="D20" s="29"/>
      <c r="E20" s="29"/>
      <c r="F20" s="19" t="s">
        <v>4</v>
      </c>
      <c r="G20" s="31">
        <v>0</v>
      </c>
      <c r="H20" s="31">
        <v>0</v>
      </c>
      <c r="I20" s="11"/>
    </row>
    <row r="21" spans="1:9" x14ac:dyDescent="0.25">
      <c r="A21" s="19" t="s">
        <v>5</v>
      </c>
      <c r="B21" s="31">
        <v>47753</v>
      </c>
      <c r="C21" s="33">
        <f>B21*2.71871*1.2</f>
        <v>155791.870356</v>
      </c>
      <c r="D21" s="29"/>
      <c r="E21" s="29"/>
      <c r="F21" s="19" t="s">
        <v>5</v>
      </c>
      <c r="G21" s="31">
        <v>0</v>
      </c>
      <c r="H21" s="31">
        <v>0</v>
      </c>
    </row>
    <row r="22" spans="1:9" x14ac:dyDescent="0.25">
      <c r="A22" s="19" t="s">
        <v>6</v>
      </c>
      <c r="B22" s="31">
        <v>54604</v>
      </c>
      <c r="C22" s="31">
        <f>B22*2.71871*1.2</f>
        <v>178142.92900799998</v>
      </c>
      <c r="D22" s="29"/>
      <c r="E22" s="29"/>
      <c r="F22" s="19" t="s">
        <v>6</v>
      </c>
      <c r="G22" s="32">
        <v>0</v>
      </c>
      <c r="H22" s="31">
        <v>0</v>
      </c>
    </row>
    <row r="23" spans="1:9" x14ac:dyDescent="0.25">
      <c r="A23" s="19" t="s">
        <v>7</v>
      </c>
      <c r="B23" s="31">
        <v>53046</v>
      </c>
      <c r="C23" s="31">
        <v>179218.82</v>
      </c>
      <c r="D23" s="29"/>
      <c r="E23" s="29"/>
      <c r="F23" s="19" t="s">
        <v>7</v>
      </c>
      <c r="G23" s="32">
        <v>0</v>
      </c>
      <c r="H23" s="31">
        <v>0</v>
      </c>
    </row>
    <row r="24" spans="1:9" x14ac:dyDescent="0.25">
      <c r="A24" s="19" t="s">
        <v>8</v>
      </c>
      <c r="B24" s="31">
        <v>31865</v>
      </c>
      <c r="C24" s="31">
        <v>116569.3</v>
      </c>
      <c r="D24" s="29"/>
      <c r="E24" s="29"/>
      <c r="F24" s="19" t="s">
        <v>8</v>
      </c>
      <c r="G24" s="32">
        <v>0</v>
      </c>
      <c r="H24" s="31">
        <v>0</v>
      </c>
    </row>
    <row r="25" spans="1:9" x14ac:dyDescent="0.25">
      <c r="A25" s="19" t="s">
        <v>9</v>
      </c>
      <c r="B25" s="31">
        <v>60524</v>
      </c>
      <c r="C25" s="31">
        <f>B25*3.04785*1.2</f>
        <v>221361.68807999999</v>
      </c>
      <c r="D25" s="29"/>
      <c r="E25" s="29"/>
      <c r="F25" s="19" t="s">
        <v>9</v>
      </c>
      <c r="G25" s="31">
        <v>0</v>
      </c>
      <c r="H25" s="31">
        <v>0</v>
      </c>
    </row>
    <row r="26" spans="1:9" ht="16.5" customHeight="1" x14ac:dyDescent="0.25">
      <c r="A26" s="19" t="s">
        <v>10</v>
      </c>
      <c r="B26" s="31"/>
      <c r="C26" s="31"/>
      <c r="D26" s="11"/>
      <c r="E26" s="11"/>
      <c r="F26" s="19" t="s">
        <v>10</v>
      </c>
      <c r="G26" s="31"/>
      <c r="H26" s="31"/>
    </row>
    <row r="27" spans="1:9" x14ac:dyDescent="0.25">
      <c r="A27" s="19" t="s">
        <v>11</v>
      </c>
      <c r="B27" s="31"/>
      <c r="C27" s="31"/>
      <c r="D27" s="11"/>
      <c r="E27" s="11"/>
      <c r="F27" s="19" t="s">
        <v>11</v>
      </c>
      <c r="G27" s="31"/>
      <c r="H27" s="31"/>
    </row>
    <row r="28" spans="1:9" x14ac:dyDescent="0.25">
      <c r="A28" s="19" t="s">
        <v>12</v>
      </c>
      <c r="B28" s="31"/>
      <c r="C28" s="31"/>
      <c r="D28" s="11"/>
      <c r="E28" s="11"/>
      <c r="F28" s="19" t="s">
        <v>12</v>
      </c>
      <c r="G28" s="31"/>
      <c r="H28" s="31"/>
    </row>
    <row r="29" spans="1:9" x14ac:dyDescent="0.25">
      <c r="A29" s="19" t="s">
        <v>13</v>
      </c>
      <c r="B29" s="31"/>
      <c r="C29" s="31"/>
      <c r="D29" s="11"/>
      <c r="E29" s="11"/>
      <c r="F29" s="19" t="s">
        <v>13</v>
      </c>
      <c r="G29" s="33"/>
      <c r="H29" s="31"/>
    </row>
    <row r="30" spans="1:9" x14ac:dyDescent="0.25">
      <c r="A30" s="7" t="s">
        <v>16</v>
      </c>
      <c r="B30" s="36">
        <f>SUM(B18:B29)</f>
        <v>413773</v>
      </c>
      <c r="C30" s="36">
        <f>SUM(C18:C29)</f>
        <v>1406784.2929799999</v>
      </c>
      <c r="D30" s="11"/>
      <c r="E30" s="11"/>
      <c r="F30" s="4" t="s">
        <v>14</v>
      </c>
      <c r="G30" s="34">
        <f>SUM(G18:G29)</f>
        <v>0</v>
      </c>
      <c r="H30" s="34">
        <f>SUM(H18:H29)</f>
        <v>0</v>
      </c>
    </row>
    <row r="31" spans="1:9" ht="15.75" thickBot="1" x14ac:dyDescent="0.3">
      <c r="A31" s="11"/>
      <c r="B31" s="11"/>
      <c r="C31" s="11"/>
      <c r="D31" s="11"/>
      <c r="E31" s="11"/>
      <c r="F31" s="11"/>
      <c r="G31" s="11"/>
      <c r="H31" s="37"/>
    </row>
    <row r="32" spans="1:9" ht="57" customHeight="1" thickBot="1" x14ac:dyDescent="0.3">
      <c r="A32" s="52" t="s">
        <v>30</v>
      </c>
      <c r="B32" s="53"/>
      <c r="C32" s="54"/>
      <c r="D32" s="11"/>
      <c r="E32" s="11"/>
      <c r="F32" s="52" t="s">
        <v>29</v>
      </c>
      <c r="G32" s="53"/>
      <c r="H32" s="54"/>
    </row>
    <row r="33" spans="1:8" x14ac:dyDescent="0.25">
      <c r="A33" s="40">
        <v>2021</v>
      </c>
      <c r="B33" s="40" t="s">
        <v>0</v>
      </c>
      <c r="C33" s="40" t="s">
        <v>1</v>
      </c>
      <c r="D33" s="11"/>
      <c r="E33" s="11"/>
      <c r="F33" s="40">
        <v>2021</v>
      </c>
      <c r="G33" s="40" t="s">
        <v>0</v>
      </c>
      <c r="H33" s="40" t="s">
        <v>1</v>
      </c>
    </row>
    <row r="34" spans="1:8" x14ac:dyDescent="0.25">
      <c r="A34" s="19" t="s">
        <v>2</v>
      </c>
      <c r="B34" s="44">
        <v>2065</v>
      </c>
      <c r="C34" s="43">
        <f>SUM(B34*3.302484)</f>
        <v>6819.6294600000001</v>
      </c>
      <c r="D34" s="11"/>
      <c r="E34" s="11"/>
      <c r="F34" s="19" t="s">
        <v>2</v>
      </c>
      <c r="G34" s="31">
        <v>56</v>
      </c>
      <c r="H34" s="31">
        <v>193.08</v>
      </c>
    </row>
    <row r="35" spans="1:8" x14ac:dyDescent="0.25">
      <c r="A35" s="19" t="s">
        <v>3</v>
      </c>
      <c r="B35" s="31">
        <v>2136</v>
      </c>
      <c r="C35" s="31">
        <v>7662.66</v>
      </c>
      <c r="D35" s="11"/>
      <c r="E35" s="11"/>
      <c r="F35" s="19" t="s">
        <v>3</v>
      </c>
      <c r="G35" s="31">
        <v>50</v>
      </c>
      <c r="H35" s="31">
        <v>179.36</v>
      </c>
    </row>
    <row r="36" spans="1:8" x14ac:dyDescent="0.25">
      <c r="A36" s="19" t="s">
        <v>4</v>
      </c>
      <c r="B36" s="31">
        <v>2345</v>
      </c>
      <c r="C36" s="31">
        <f>B36*2.98949*1.2</f>
        <v>8412.4248599999992</v>
      </c>
      <c r="D36" s="11"/>
      <c r="E36" s="11"/>
      <c r="F36" s="19" t="s">
        <v>4</v>
      </c>
      <c r="G36" s="31">
        <v>49</v>
      </c>
      <c r="H36" s="31">
        <f>G36*2.98949*1.2</f>
        <v>175.78201199999998</v>
      </c>
    </row>
    <row r="37" spans="1:8" x14ac:dyDescent="0.25">
      <c r="A37" s="19" t="s">
        <v>5</v>
      </c>
      <c r="B37" s="31">
        <v>2184</v>
      </c>
      <c r="C37" s="31">
        <f>B37*3.03563*1.2</f>
        <v>7955.7791039999993</v>
      </c>
      <c r="D37" s="11"/>
      <c r="E37" s="11"/>
      <c r="F37" s="19" t="s">
        <v>5</v>
      </c>
      <c r="G37" s="31">
        <v>50</v>
      </c>
      <c r="H37" s="31">
        <f>G37*3.03563*1.2</f>
        <v>182.1378</v>
      </c>
    </row>
    <row r="38" spans="1:8" x14ac:dyDescent="0.25">
      <c r="A38" s="19" t="s">
        <v>6</v>
      </c>
      <c r="B38" s="31">
        <v>1638</v>
      </c>
      <c r="C38" s="31">
        <f>B38*3.03563*1.2</f>
        <v>5966.8343279999999</v>
      </c>
      <c r="D38" s="11"/>
      <c r="E38" s="11"/>
      <c r="F38" s="19" t="s">
        <v>6</v>
      </c>
      <c r="G38" s="31">
        <v>50</v>
      </c>
      <c r="H38" s="31">
        <f>G38*3.03563*1.2</f>
        <v>182.1378</v>
      </c>
    </row>
    <row r="39" spans="1:8" x14ac:dyDescent="0.25">
      <c r="A39" s="19" t="s">
        <v>7</v>
      </c>
      <c r="B39" s="31">
        <v>1380</v>
      </c>
      <c r="C39" s="31">
        <v>5247.5</v>
      </c>
      <c r="D39" s="11"/>
      <c r="E39" s="11"/>
      <c r="F39" s="19" t="s">
        <v>7</v>
      </c>
      <c r="G39" s="31">
        <v>49</v>
      </c>
      <c r="H39" s="31">
        <v>186.32</v>
      </c>
    </row>
    <row r="40" spans="1:8" x14ac:dyDescent="0.25">
      <c r="A40" s="19" t="s">
        <v>8</v>
      </c>
      <c r="B40" s="31">
        <v>1445</v>
      </c>
      <c r="C40" s="31">
        <v>5409.31</v>
      </c>
      <c r="D40" s="11"/>
      <c r="E40" s="11"/>
      <c r="F40" s="19" t="s">
        <v>8</v>
      </c>
      <c r="G40" s="31">
        <v>50</v>
      </c>
      <c r="H40" s="31">
        <v>187.18</v>
      </c>
    </row>
    <row r="41" spans="1:8" x14ac:dyDescent="0.25">
      <c r="A41" s="19" t="s">
        <v>9</v>
      </c>
      <c r="B41" s="31">
        <v>1477</v>
      </c>
      <c r="C41" s="31">
        <f>B41*3.11956*1.2</f>
        <v>5529.1081439999998</v>
      </c>
      <c r="D41" s="11"/>
      <c r="E41" s="11"/>
      <c r="F41" s="19" t="s">
        <v>9</v>
      </c>
      <c r="G41" s="35">
        <v>50</v>
      </c>
      <c r="H41" s="31">
        <f>G41*3.11956*1.2</f>
        <v>187.17359999999999</v>
      </c>
    </row>
    <row r="42" spans="1:8" x14ac:dyDescent="0.25">
      <c r="A42" s="19" t="s">
        <v>10</v>
      </c>
      <c r="B42" s="31"/>
      <c r="C42" s="31"/>
      <c r="D42" s="11"/>
      <c r="E42" s="11"/>
      <c r="F42" s="19" t="s">
        <v>10</v>
      </c>
      <c r="G42" s="31"/>
      <c r="H42" s="31"/>
    </row>
    <row r="43" spans="1:8" x14ac:dyDescent="0.25">
      <c r="A43" s="19" t="s">
        <v>11</v>
      </c>
      <c r="B43" s="31"/>
      <c r="C43" s="31"/>
      <c r="D43" s="11"/>
      <c r="E43" s="11"/>
      <c r="F43" s="19" t="s">
        <v>11</v>
      </c>
      <c r="G43" s="31"/>
      <c r="H43" s="31"/>
    </row>
    <row r="44" spans="1:8" x14ac:dyDescent="0.25">
      <c r="A44" s="19" t="s">
        <v>12</v>
      </c>
      <c r="B44" s="31"/>
      <c r="C44" s="31"/>
      <c r="D44" s="11"/>
      <c r="E44" s="11"/>
      <c r="F44" s="19" t="s">
        <v>12</v>
      </c>
      <c r="G44" s="31"/>
      <c r="H44" s="31"/>
    </row>
    <row r="45" spans="1:8" x14ac:dyDescent="0.25">
      <c r="A45" s="19" t="s">
        <v>13</v>
      </c>
      <c r="B45" s="31"/>
      <c r="C45" s="31"/>
      <c r="D45" s="11"/>
      <c r="E45" s="11"/>
      <c r="F45" s="19" t="s">
        <v>13</v>
      </c>
      <c r="G45" s="33"/>
      <c r="H45" s="31"/>
    </row>
    <row r="46" spans="1:8" x14ac:dyDescent="0.25">
      <c r="A46" s="7" t="s">
        <v>16</v>
      </c>
      <c r="B46" s="36">
        <f>SUM(B34:B45)</f>
        <v>14670</v>
      </c>
      <c r="C46" s="36">
        <f>SUM(C34:C45)</f>
        <v>53003.245895999993</v>
      </c>
      <c r="D46" s="11"/>
      <c r="E46" s="11"/>
      <c r="F46" s="7" t="s">
        <v>16</v>
      </c>
      <c r="G46" s="36">
        <f>SUM(G34:G45)</f>
        <v>404</v>
      </c>
      <c r="H46" s="36">
        <f>SUM(H34:H45)</f>
        <v>1473.1712120000002</v>
      </c>
    </row>
    <row r="47" spans="1:8" ht="15.75" thickBot="1" x14ac:dyDescent="0.3"/>
    <row r="48" spans="1:8" ht="63" customHeight="1" thickBot="1" x14ac:dyDescent="0.3">
      <c r="A48" s="52" t="s">
        <v>28</v>
      </c>
      <c r="B48" s="53"/>
      <c r="C48" s="54"/>
      <c r="F48" s="52" t="s">
        <v>27</v>
      </c>
      <c r="G48" s="53"/>
      <c r="H48" s="54"/>
    </row>
    <row r="49" spans="1:8" x14ac:dyDescent="0.25">
      <c r="A49" s="40">
        <v>2021</v>
      </c>
      <c r="B49" s="40" t="s">
        <v>0</v>
      </c>
      <c r="C49" s="40" t="s">
        <v>1</v>
      </c>
      <c r="F49" s="40">
        <v>2021</v>
      </c>
      <c r="G49" s="40" t="s">
        <v>0</v>
      </c>
      <c r="H49" s="40" t="s">
        <v>1</v>
      </c>
    </row>
    <row r="50" spans="1:8" x14ac:dyDescent="0.25">
      <c r="A50" s="19" t="s">
        <v>2</v>
      </c>
      <c r="B50" s="31">
        <v>24</v>
      </c>
      <c r="C50" s="31">
        <v>82.82</v>
      </c>
      <c r="F50" s="19" t="s">
        <v>2</v>
      </c>
      <c r="G50" s="31">
        <v>31</v>
      </c>
      <c r="H50" s="31">
        <v>106.98</v>
      </c>
    </row>
    <row r="51" spans="1:8" x14ac:dyDescent="0.25">
      <c r="A51" s="19" t="s">
        <v>3</v>
      </c>
      <c r="B51" s="31">
        <v>23</v>
      </c>
      <c r="C51" s="31">
        <v>82.51</v>
      </c>
      <c r="F51" s="19" t="s">
        <v>3</v>
      </c>
      <c r="G51" s="31">
        <v>34</v>
      </c>
      <c r="H51" s="31">
        <v>121.97</v>
      </c>
    </row>
    <row r="52" spans="1:8" x14ac:dyDescent="0.25">
      <c r="A52" s="19" t="s">
        <v>4</v>
      </c>
      <c r="B52" s="31">
        <v>21</v>
      </c>
      <c r="C52" s="31">
        <f>B52*2.98949*1.2</f>
        <v>75.335148000000004</v>
      </c>
      <c r="F52" s="19" t="s">
        <v>4</v>
      </c>
      <c r="G52" s="31">
        <v>34</v>
      </c>
      <c r="H52" s="31">
        <f>G52*2.98949*1.2</f>
        <v>121.971192</v>
      </c>
    </row>
    <row r="53" spans="1:8" x14ac:dyDescent="0.25">
      <c r="A53" s="19" t="s">
        <v>5</v>
      </c>
      <c r="B53" s="31">
        <v>23</v>
      </c>
      <c r="C53" s="31">
        <f>B53*3.03561*1.2</f>
        <v>83.782835999999989</v>
      </c>
      <c r="F53" s="19" t="s">
        <v>5</v>
      </c>
      <c r="G53" s="31">
        <v>78</v>
      </c>
      <c r="H53" s="31">
        <f>G53*3.03561*1.2</f>
        <v>284.13309599999997</v>
      </c>
    </row>
    <row r="54" spans="1:8" x14ac:dyDescent="0.25">
      <c r="A54" s="19" t="s">
        <v>6</v>
      </c>
      <c r="B54" s="31">
        <v>22</v>
      </c>
      <c r="C54" s="31">
        <f>B54*3.03563*1.2</f>
        <v>80.140631999999982</v>
      </c>
      <c r="F54" s="19" t="s">
        <v>6</v>
      </c>
      <c r="G54" s="31">
        <v>55</v>
      </c>
      <c r="H54" s="31">
        <f>G54*3.03563*1.2</f>
        <v>200.35157999999998</v>
      </c>
    </row>
    <row r="55" spans="1:8" x14ac:dyDescent="0.25">
      <c r="A55" s="19" t="s">
        <v>7</v>
      </c>
      <c r="B55" s="31">
        <v>27</v>
      </c>
      <c r="C55" s="31">
        <v>102.67</v>
      </c>
      <c r="F55" s="19" t="s">
        <v>7</v>
      </c>
      <c r="G55" s="31">
        <v>65</v>
      </c>
      <c r="H55" s="31">
        <v>247.16</v>
      </c>
    </row>
    <row r="56" spans="1:8" x14ac:dyDescent="0.25">
      <c r="A56" s="19" t="s">
        <v>8</v>
      </c>
      <c r="B56" s="31">
        <v>20</v>
      </c>
      <c r="C56" s="31">
        <v>78.61</v>
      </c>
      <c r="F56" s="19" t="s">
        <v>8</v>
      </c>
      <c r="G56" s="31">
        <v>82</v>
      </c>
      <c r="H56" s="31">
        <v>306.95999999999998</v>
      </c>
    </row>
    <row r="57" spans="1:8" x14ac:dyDescent="0.25">
      <c r="A57" s="19" t="s">
        <v>9</v>
      </c>
      <c r="B57" s="35">
        <v>24</v>
      </c>
      <c r="C57" s="31">
        <f>B57*3.11956*1.2</f>
        <v>89.843328</v>
      </c>
      <c r="F57" s="19" t="s">
        <v>9</v>
      </c>
      <c r="G57" s="35">
        <v>96</v>
      </c>
      <c r="H57" s="31">
        <f>G57*3.11956*1.2</f>
        <v>359.373312</v>
      </c>
    </row>
    <row r="58" spans="1:8" x14ac:dyDescent="0.25">
      <c r="A58" s="19" t="s">
        <v>10</v>
      </c>
      <c r="B58" s="31"/>
      <c r="C58" s="31"/>
      <c r="F58" s="19" t="s">
        <v>10</v>
      </c>
      <c r="G58" s="31"/>
      <c r="H58" s="31"/>
    </row>
    <row r="59" spans="1:8" x14ac:dyDescent="0.25">
      <c r="A59" s="19" t="s">
        <v>11</v>
      </c>
      <c r="B59" s="31"/>
      <c r="C59" s="31"/>
      <c r="F59" s="19" t="s">
        <v>11</v>
      </c>
      <c r="G59" s="31"/>
      <c r="H59" s="31"/>
    </row>
    <row r="60" spans="1:8" x14ac:dyDescent="0.25">
      <c r="A60" s="19" t="s">
        <v>12</v>
      </c>
      <c r="B60" s="31"/>
      <c r="C60" s="31"/>
      <c r="F60" s="19" t="s">
        <v>12</v>
      </c>
      <c r="G60" s="31"/>
      <c r="H60" s="31"/>
    </row>
    <row r="61" spans="1:8" x14ac:dyDescent="0.25">
      <c r="A61" s="19" t="s">
        <v>13</v>
      </c>
      <c r="B61" s="33"/>
      <c r="C61" s="31"/>
      <c r="F61" s="19" t="s">
        <v>13</v>
      </c>
      <c r="G61" s="33"/>
      <c r="H61" s="31"/>
    </row>
    <row r="62" spans="1:8" x14ac:dyDescent="0.25">
      <c r="A62" s="7" t="s">
        <v>16</v>
      </c>
      <c r="B62" s="36">
        <f>SUM(B50:B61)</f>
        <v>184</v>
      </c>
      <c r="C62" s="36">
        <f>SUM(C50:C61)</f>
        <v>675.71194400000002</v>
      </c>
      <c r="F62" s="7" t="s">
        <v>16</v>
      </c>
      <c r="G62" s="36">
        <f>SUM(G50:G61)</f>
        <v>475</v>
      </c>
      <c r="H62" s="36">
        <f>SUM(H50:H61)</f>
        <v>1748.8991800000001</v>
      </c>
    </row>
    <row r="63" spans="1:8" ht="15.75" thickBot="1" x14ac:dyDescent="0.3">
      <c r="A63" s="42"/>
      <c r="B63" s="41"/>
      <c r="C63" s="41"/>
      <c r="F63" s="42"/>
      <c r="G63" s="41"/>
      <c r="H63" s="41"/>
    </row>
    <row r="64" spans="1:8" ht="61.5" customHeight="1" thickBot="1" x14ac:dyDescent="0.3">
      <c r="A64" s="52" t="s">
        <v>26</v>
      </c>
      <c r="B64" s="53"/>
      <c r="C64" s="54"/>
      <c r="F64" s="52" t="s">
        <v>36</v>
      </c>
      <c r="G64" s="53"/>
      <c r="H64" s="54"/>
    </row>
    <row r="65" spans="1:8" ht="15" customHeight="1" x14ac:dyDescent="0.25">
      <c r="A65" s="40">
        <v>2021</v>
      </c>
      <c r="B65" s="40" t="s">
        <v>0</v>
      </c>
      <c r="C65" s="40" t="s">
        <v>1</v>
      </c>
      <c r="F65" s="40">
        <v>2021</v>
      </c>
      <c r="G65" s="40" t="s">
        <v>0</v>
      </c>
      <c r="H65" s="40" t="s">
        <v>1</v>
      </c>
    </row>
    <row r="66" spans="1:8" x14ac:dyDescent="0.25">
      <c r="A66" s="19" t="s">
        <v>2</v>
      </c>
      <c r="B66" s="31"/>
      <c r="C66" s="31"/>
      <c r="F66" s="19" t="s">
        <v>2</v>
      </c>
      <c r="G66" s="31"/>
      <c r="H66" s="31"/>
    </row>
    <row r="67" spans="1:8" x14ac:dyDescent="0.25">
      <c r="A67" s="19" t="s">
        <v>3</v>
      </c>
      <c r="B67" s="31"/>
      <c r="C67" s="31"/>
      <c r="F67" s="19" t="s">
        <v>3</v>
      </c>
      <c r="G67" s="31"/>
      <c r="H67" s="31"/>
    </row>
    <row r="68" spans="1:8" x14ac:dyDescent="0.25">
      <c r="A68" s="19" t="s">
        <v>4</v>
      </c>
      <c r="B68" s="31"/>
      <c r="C68" s="31"/>
      <c r="F68" s="19" t="s">
        <v>4</v>
      </c>
      <c r="G68" s="31"/>
      <c r="H68" s="31"/>
    </row>
    <row r="69" spans="1:8" x14ac:dyDescent="0.25">
      <c r="A69" s="19" t="s">
        <v>5</v>
      </c>
      <c r="B69" s="31">
        <v>30</v>
      </c>
      <c r="C69" s="31">
        <f>B69*3.03563*1.2</f>
        <v>109.28268</v>
      </c>
      <c r="F69" s="19" t="s">
        <v>5</v>
      </c>
      <c r="G69" s="31">
        <v>2601</v>
      </c>
      <c r="H69" s="33">
        <f>G69*2.71871*1.2</f>
        <v>8485.6376520000013</v>
      </c>
    </row>
    <row r="70" spans="1:8" x14ac:dyDescent="0.25">
      <c r="A70" s="19" t="s">
        <v>6</v>
      </c>
      <c r="B70" s="31">
        <v>66</v>
      </c>
      <c r="C70" s="31">
        <f>B70*3.03563*1.2</f>
        <v>240.42189599999998</v>
      </c>
      <c r="F70" s="19" t="s">
        <v>6</v>
      </c>
      <c r="G70" s="31">
        <v>2671</v>
      </c>
      <c r="H70" s="31">
        <f>G70*2.71871*1.2</f>
        <v>8714.0092920000006</v>
      </c>
    </row>
    <row r="71" spans="1:8" x14ac:dyDescent="0.25">
      <c r="A71" s="19" t="s">
        <v>7</v>
      </c>
      <c r="B71" s="31">
        <v>58</v>
      </c>
      <c r="C71" s="31">
        <v>209.62</v>
      </c>
      <c r="F71" s="19" t="s">
        <v>7</v>
      </c>
      <c r="G71" s="31">
        <v>2642</v>
      </c>
      <c r="H71" s="31">
        <v>9390.85</v>
      </c>
    </row>
    <row r="72" spans="1:8" x14ac:dyDescent="0.25">
      <c r="A72" s="19" t="s">
        <v>8</v>
      </c>
      <c r="B72" s="31">
        <v>25</v>
      </c>
      <c r="C72" s="31">
        <v>93.59</v>
      </c>
      <c r="F72" s="19" t="s">
        <v>8</v>
      </c>
      <c r="G72" s="31">
        <v>2678</v>
      </c>
      <c r="H72" s="31">
        <v>9794.57</v>
      </c>
    </row>
    <row r="73" spans="1:8" x14ac:dyDescent="0.25">
      <c r="A73" s="19" t="s">
        <v>9</v>
      </c>
      <c r="B73" s="35">
        <v>28</v>
      </c>
      <c r="C73" s="31">
        <f>B73*3.11956*1.2</f>
        <v>104.81721599999999</v>
      </c>
      <c r="F73" s="19" t="s">
        <v>9</v>
      </c>
      <c r="G73" s="35">
        <v>2693</v>
      </c>
      <c r="H73" s="31">
        <f>G73*3.04785*1.2</f>
        <v>9849.4320599999992</v>
      </c>
    </row>
    <row r="74" spans="1:8" x14ac:dyDescent="0.25">
      <c r="A74" s="19" t="s">
        <v>10</v>
      </c>
      <c r="B74" s="31"/>
      <c r="C74" s="31"/>
      <c r="F74" s="19" t="s">
        <v>10</v>
      </c>
      <c r="G74" s="31"/>
      <c r="H74" s="31"/>
    </row>
    <row r="75" spans="1:8" x14ac:dyDescent="0.25">
      <c r="A75" s="19" t="s">
        <v>11</v>
      </c>
      <c r="B75" s="31"/>
      <c r="C75" s="31"/>
      <c r="F75" s="19" t="s">
        <v>11</v>
      </c>
      <c r="G75" s="31"/>
      <c r="H75" s="31"/>
    </row>
    <row r="76" spans="1:8" x14ac:dyDescent="0.25">
      <c r="A76" s="19" t="s">
        <v>12</v>
      </c>
      <c r="B76" s="31"/>
      <c r="C76" s="31"/>
      <c r="F76" s="19" t="s">
        <v>12</v>
      </c>
      <c r="G76" s="31"/>
      <c r="H76" s="31"/>
    </row>
    <row r="77" spans="1:8" x14ac:dyDescent="0.25">
      <c r="A77" s="19" t="s">
        <v>13</v>
      </c>
      <c r="B77" s="33"/>
      <c r="C77" s="31"/>
      <c r="F77" s="19" t="s">
        <v>13</v>
      </c>
      <c r="G77" s="33"/>
      <c r="H77" s="31"/>
    </row>
    <row r="78" spans="1:8" x14ac:dyDescent="0.25">
      <c r="A78" s="7" t="s">
        <v>16</v>
      </c>
      <c r="B78" s="36">
        <f>SUM(B66:B77)</f>
        <v>207</v>
      </c>
      <c r="C78" s="36">
        <f>SUM(C66:C77)</f>
        <v>757.73179200000004</v>
      </c>
      <c r="F78" s="7" t="s">
        <v>16</v>
      </c>
      <c r="G78" s="36">
        <f>SUM(G66:G77)</f>
        <v>13285</v>
      </c>
      <c r="H78" s="36">
        <f>SUM(H66:H77)</f>
        <v>46234.499003999998</v>
      </c>
    </row>
    <row r="80" spans="1:8" x14ac:dyDescent="0.25">
      <c r="A80" s="55" t="s">
        <v>25</v>
      </c>
      <c r="B80" s="55"/>
      <c r="C80" s="55"/>
    </row>
    <row r="81" spans="1:3" x14ac:dyDescent="0.25">
      <c r="A81" s="4">
        <v>2021</v>
      </c>
      <c r="B81" s="4" t="s">
        <v>0</v>
      </c>
      <c r="C81" s="4" t="s">
        <v>1</v>
      </c>
    </row>
    <row r="82" spans="1:3" x14ac:dyDescent="0.25">
      <c r="A82" s="19" t="s">
        <v>2</v>
      </c>
      <c r="B82" s="31">
        <f t="shared" ref="B82:B93" si="0">B3+G3+B18+G18+B34+G34+B50+G50+B66+G66</f>
        <v>154636</v>
      </c>
      <c r="C82" s="31">
        <f>C3+H3+C18+H18+C34+H50+C50+H34+C66+H66</f>
        <v>521772.63945999998</v>
      </c>
    </row>
    <row r="83" spans="1:3" x14ac:dyDescent="0.25">
      <c r="A83" s="19" t="s">
        <v>3</v>
      </c>
      <c r="B83" s="31">
        <f t="shared" si="0"/>
        <v>159504</v>
      </c>
      <c r="C83" s="31">
        <f>C4+H4+C19+H19+C35+H35+C51+H51+C67+H67</f>
        <v>560884.96</v>
      </c>
    </row>
    <row r="84" spans="1:3" x14ac:dyDescent="0.25">
      <c r="A84" s="19" t="s">
        <v>4</v>
      </c>
      <c r="B84" s="31">
        <f t="shared" si="0"/>
        <v>174089</v>
      </c>
      <c r="C84" s="31">
        <f>C5+H5+C20+H20+C36+H52+C52+H36+C68+H68</f>
        <v>614513.78307600005</v>
      </c>
    </row>
    <row r="85" spans="1:3" x14ac:dyDescent="0.25">
      <c r="A85" s="19" t="s">
        <v>5</v>
      </c>
      <c r="B85" s="31">
        <f t="shared" si="0"/>
        <v>152175</v>
      </c>
      <c r="C85" s="31">
        <f>C6+H6+C21+H21+C37+H37+C53+H53+C69+H69</f>
        <v>535186.56425999966</v>
      </c>
    </row>
    <row r="86" spans="1:3" x14ac:dyDescent="0.25">
      <c r="A86" s="19" t="s">
        <v>6</v>
      </c>
      <c r="B86" s="31">
        <f t="shared" si="0"/>
        <v>196893</v>
      </c>
      <c r="C86" s="31">
        <f>C7+H7+C22+H22+C38+H54+C54+H38+C70+H70</f>
        <v>695451.24550799991</v>
      </c>
    </row>
    <row r="87" spans="1:3" x14ac:dyDescent="0.25">
      <c r="A87" s="19" t="s">
        <v>7</v>
      </c>
      <c r="B87" s="31">
        <f t="shared" si="0"/>
        <v>160823</v>
      </c>
      <c r="C87" s="31">
        <f>C8+H8+C23+H23+C39+H39+C55+H55+C71+H71</f>
        <v>586792.89</v>
      </c>
    </row>
    <row r="88" spans="1:3" x14ac:dyDescent="0.25">
      <c r="A88" s="19" t="s">
        <v>8</v>
      </c>
      <c r="B88" s="31">
        <f t="shared" si="0"/>
        <v>194331</v>
      </c>
      <c r="C88" s="31">
        <f>C9+H9+C24+H24+C40+H56+C56+H40+C72+H72</f>
        <v>722429.69000000006</v>
      </c>
    </row>
    <row r="89" spans="1:3" x14ac:dyDescent="0.25">
      <c r="A89" s="19" t="s">
        <v>9</v>
      </c>
      <c r="B89" s="31">
        <f t="shared" si="0"/>
        <v>238214</v>
      </c>
      <c r="C89" s="31">
        <f>C10+H10+C25+H25+C41+H41+C57+H57+C73+H73</f>
        <v>886307.4897240001</v>
      </c>
    </row>
    <row r="90" spans="1:3" x14ac:dyDescent="0.25">
      <c r="A90" s="19" t="s">
        <v>10</v>
      </c>
      <c r="B90" s="31">
        <f t="shared" si="0"/>
        <v>0</v>
      </c>
      <c r="C90" s="31">
        <f>C11+H11+C26+H26+C42+H58+C58+H42+C74+H74</f>
        <v>0</v>
      </c>
    </row>
    <row r="91" spans="1:3" x14ac:dyDescent="0.25">
      <c r="A91" s="19" t="s">
        <v>11</v>
      </c>
      <c r="B91" s="31">
        <f t="shared" si="0"/>
        <v>0</v>
      </c>
      <c r="C91" s="31">
        <f>C12+H12+C27+H27+C43+H43+C59+H59+C75+H75</f>
        <v>0</v>
      </c>
    </row>
    <row r="92" spans="1:3" x14ac:dyDescent="0.25">
      <c r="A92" s="19" t="s">
        <v>12</v>
      </c>
      <c r="B92" s="31">
        <f t="shared" si="0"/>
        <v>0</v>
      </c>
      <c r="C92" s="31">
        <f>C13+H13+C28+H28+C44+H60+C60+H44+C76+H76</f>
        <v>0</v>
      </c>
    </row>
    <row r="93" spans="1:3" x14ac:dyDescent="0.25">
      <c r="A93" s="19" t="s">
        <v>13</v>
      </c>
      <c r="B93" s="31">
        <f t="shared" si="0"/>
        <v>0</v>
      </c>
      <c r="C93" s="31">
        <f>C14+H14+C29+H29+C45+H45+C61+H61+C77+H77</f>
        <v>0</v>
      </c>
    </row>
    <row r="94" spans="1:3" x14ac:dyDescent="0.25">
      <c r="A94" s="9" t="s">
        <v>21</v>
      </c>
      <c r="B94" s="38">
        <f>SUM(B82:B93)</f>
        <v>1430665</v>
      </c>
      <c r="C94" s="38">
        <f>SUM(C82:C93)</f>
        <v>5123339.2620280003</v>
      </c>
    </row>
  </sheetData>
  <mergeCells count="11">
    <mergeCell ref="F64:H64"/>
    <mergeCell ref="A80:C80"/>
    <mergeCell ref="F32:H32"/>
    <mergeCell ref="A48:C48"/>
    <mergeCell ref="F48:H48"/>
    <mergeCell ref="A64:C64"/>
    <mergeCell ref="A1:C1"/>
    <mergeCell ref="F1:H1"/>
    <mergeCell ref="A16:C16"/>
    <mergeCell ref="F16:H16"/>
    <mergeCell ref="A32:C32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Безлапова Ксения</cp:lastModifiedBy>
  <cp:lastPrinted>2021-08-23T11:16:37Z</cp:lastPrinted>
  <dcterms:created xsi:type="dcterms:W3CDTF">2016-05-11T14:38:54Z</dcterms:created>
  <dcterms:modified xsi:type="dcterms:W3CDTF">2021-09-06T05:49:01Z</dcterms:modified>
</cp:coreProperties>
</file>